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f3c3887684911ee4/substack/survey results/"/>
    </mc:Choice>
  </mc:AlternateContent>
  <xr:revisionPtr revIDLastSave="0" documentId="8_{5D503394-6F5B-48E7-AC32-A48D8A15F1F0}" xr6:coauthVersionLast="47" xr6:coauthVersionMax="47" xr10:uidLastSave="{00000000-0000-0000-0000-000000000000}"/>
  <bookViews>
    <workbookView xWindow="-96" yWindow="-96" windowWidth="23232" windowHeight="12432" xr2:uid="{EB40D94A-F08A-4CC7-A26B-8ECB3CA33F9A}"/>
  </bookViews>
  <sheets>
    <sheet name="symptom elevation" sheetId="1" r:id="rId1"/>
    <sheet name="At least one chronic disease" sheetId="2" r:id="rId2"/>
    <sheet name="Allergi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C15" i="3"/>
  <c r="C14" i="3"/>
  <c r="C13" i="3"/>
  <c r="C12" i="3"/>
  <c r="X7" i="3"/>
  <c r="W7" i="3"/>
  <c r="V7" i="3"/>
  <c r="U7" i="3"/>
  <c r="T7" i="3"/>
  <c r="S7" i="3"/>
  <c r="I10" i="3"/>
  <c r="E12" i="3" s="1"/>
  <c r="N10" i="3"/>
  <c r="M10" i="3"/>
  <c r="E16" i="3" s="1"/>
  <c r="L10" i="3"/>
  <c r="E15" i="3" s="1"/>
  <c r="K10" i="3"/>
  <c r="E14" i="3" s="1"/>
  <c r="J10" i="3"/>
  <c r="E13" i="3" s="1"/>
  <c r="F5" i="3"/>
  <c r="F6" i="3" s="1"/>
  <c r="B16" i="3" s="1"/>
  <c r="E5" i="3"/>
  <c r="E6" i="3" s="1"/>
  <c r="B15" i="3" s="1"/>
  <c r="D5" i="3"/>
  <c r="D6" i="3" s="1"/>
  <c r="B14" i="3" s="1"/>
  <c r="C5" i="3"/>
  <c r="C6" i="3" s="1"/>
  <c r="B13" i="3" s="1"/>
  <c r="B5" i="3"/>
  <c r="B6" i="3" s="1"/>
  <c r="B12" i="3" s="1"/>
  <c r="E16" i="2"/>
  <c r="E15" i="2"/>
  <c r="E14" i="2"/>
  <c r="E13" i="2"/>
  <c r="E12" i="2"/>
  <c r="J10" i="2"/>
  <c r="K10" i="2"/>
  <c r="L10" i="2"/>
  <c r="M10" i="2"/>
  <c r="N10" i="2"/>
  <c r="I10" i="2"/>
  <c r="B16" i="2"/>
  <c r="B15" i="2"/>
  <c r="B14" i="2"/>
  <c r="B13" i="2"/>
  <c r="B12" i="2"/>
  <c r="C5" i="2"/>
  <c r="C6" i="2" s="1"/>
  <c r="D5" i="2"/>
  <c r="D6" i="2" s="1"/>
  <c r="E5" i="2"/>
  <c r="E6" i="2" s="1"/>
  <c r="F5" i="2"/>
  <c r="F6" i="2" s="1"/>
  <c r="B5" i="2"/>
  <c r="B6" i="2" s="1"/>
  <c r="R22" i="1"/>
  <c r="L22" i="1"/>
  <c r="V22" i="1" s="1"/>
  <c r="M22" i="1"/>
  <c r="W22" i="1" s="1"/>
  <c r="N22" i="1"/>
  <c r="X22" i="1" s="1"/>
  <c r="K22" i="1"/>
  <c r="U22" i="1" s="1"/>
  <c r="O22" i="1"/>
  <c r="Y22" i="1" s="1"/>
  <c r="J22" i="1"/>
  <c r="AE5" i="1"/>
  <c r="AE12" i="1"/>
  <c r="AE7" i="1"/>
  <c r="AE6" i="1"/>
  <c r="AE9" i="1"/>
  <c r="AE11" i="1"/>
  <c r="AE8" i="1"/>
  <c r="AE10" i="1"/>
  <c r="AE15" i="1"/>
  <c r="AE14" i="1"/>
  <c r="AE13" i="1"/>
  <c r="AE17" i="1"/>
  <c r="AE36" i="1"/>
  <c r="AE16" i="1"/>
  <c r="AE31" i="1"/>
  <c r="AE24" i="1"/>
  <c r="AE18" i="1"/>
  <c r="AE20" i="1"/>
  <c r="AE37" i="1"/>
  <c r="AE26" i="1"/>
  <c r="AE29" i="1"/>
  <c r="AE19" i="1"/>
  <c r="AE21" i="1"/>
  <c r="AE23" i="1"/>
  <c r="AE25" i="1"/>
  <c r="AE30" i="1"/>
  <c r="AE38" i="1"/>
  <c r="AE40" i="1"/>
  <c r="AE35" i="1"/>
  <c r="AE27" i="1"/>
  <c r="AE39" i="1"/>
  <c r="AE32" i="1"/>
  <c r="AE46" i="1"/>
  <c r="AE43" i="1"/>
  <c r="AE34" i="1"/>
  <c r="AE33" i="1"/>
  <c r="AE41" i="1"/>
  <c r="AE42" i="1"/>
  <c r="AE47" i="1"/>
  <c r="AE44" i="1"/>
  <c r="AE45" i="1"/>
  <c r="AE49" i="1"/>
  <c r="AE54" i="1"/>
  <c r="AE51" i="1"/>
  <c r="AE57" i="1"/>
  <c r="AE53" i="1"/>
  <c r="AE28" i="1"/>
  <c r="AE48" i="1"/>
  <c r="AE55" i="1"/>
  <c r="AE52" i="1"/>
  <c r="AE58" i="1"/>
  <c r="AE50" i="1"/>
  <c r="AE59" i="1"/>
  <c r="AE60" i="1"/>
  <c r="AE62" i="1"/>
  <c r="AE56" i="1"/>
  <c r="AE61" i="1"/>
  <c r="AE65" i="1"/>
  <c r="AE63" i="1"/>
  <c r="AE64" i="1"/>
  <c r="AE66" i="1"/>
  <c r="AE4" i="1"/>
  <c r="U3" i="1"/>
  <c r="V3" i="1"/>
  <c r="W3" i="1"/>
  <c r="X3" i="1"/>
  <c r="T3" i="1"/>
  <c r="R4" i="1"/>
  <c r="Q22" i="1" l="1"/>
  <c r="T22" i="1"/>
  <c r="AE22" i="1"/>
  <c r="R66" i="1"/>
  <c r="O66" i="1"/>
  <c r="Y66" i="1" s="1"/>
  <c r="N66" i="1"/>
  <c r="M66" i="1"/>
  <c r="W66" i="1" s="1"/>
  <c r="L66" i="1"/>
  <c r="V66" i="1" s="1"/>
  <c r="K66" i="1"/>
  <c r="U66" i="1" s="1"/>
  <c r="J66" i="1"/>
  <c r="T66" i="1" s="1"/>
  <c r="R64" i="1"/>
  <c r="O64" i="1"/>
  <c r="Y64" i="1" s="1"/>
  <c r="N64" i="1"/>
  <c r="X64" i="1" s="1"/>
  <c r="M64" i="1"/>
  <c r="W64" i="1" s="1"/>
  <c r="L64" i="1"/>
  <c r="V64" i="1" s="1"/>
  <c r="K64" i="1"/>
  <c r="U64" i="1" s="1"/>
  <c r="J64" i="1"/>
  <c r="T64" i="1" s="1"/>
  <c r="R63" i="1"/>
  <c r="O63" i="1"/>
  <c r="Y63" i="1" s="1"/>
  <c r="N63" i="1"/>
  <c r="M63" i="1"/>
  <c r="W63" i="1" s="1"/>
  <c r="L63" i="1"/>
  <c r="V63" i="1" s="1"/>
  <c r="K63" i="1"/>
  <c r="U63" i="1" s="1"/>
  <c r="J63" i="1"/>
  <c r="T63" i="1" s="1"/>
  <c r="R65" i="1"/>
  <c r="O65" i="1"/>
  <c r="Y65" i="1" s="1"/>
  <c r="N65" i="1"/>
  <c r="X65" i="1" s="1"/>
  <c r="M65" i="1"/>
  <c r="W65" i="1" s="1"/>
  <c r="L65" i="1"/>
  <c r="V65" i="1" s="1"/>
  <c r="K65" i="1"/>
  <c r="U65" i="1" s="1"/>
  <c r="J65" i="1"/>
  <c r="T65" i="1" s="1"/>
  <c r="AA65" i="1" s="1"/>
  <c r="R61" i="1"/>
  <c r="O61" i="1"/>
  <c r="Y61" i="1" s="1"/>
  <c r="N61" i="1"/>
  <c r="M61" i="1"/>
  <c r="W61" i="1" s="1"/>
  <c r="L61" i="1"/>
  <c r="V61" i="1" s="1"/>
  <c r="K61" i="1"/>
  <c r="U61" i="1" s="1"/>
  <c r="J61" i="1"/>
  <c r="T61" i="1" s="1"/>
  <c r="R56" i="1"/>
  <c r="O56" i="1"/>
  <c r="Y56" i="1" s="1"/>
  <c r="N56" i="1"/>
  <c r="X56" i="1" s="1"/>
  <c r="M56" i="1"/>
  <c r="W56" i="1" s="1"/>
  <c r="L56" i="1"/>
  <c r="V56" i="1" s="1"/>
  <c r="K56" i="1"/>
  <c r="U56" i="1" s="1"/>
  <c r="J56" i="1"/>
  <c r="T56" i="1" s="1"/>
  <c r="R62" i="1"/>
  <c r="O62" i="1"/>
  <c r="Y62" i="1" s="1"/>
  <c r="N62" i="1"/>
  <c r="M62" i="1"/>
  <c r="W62" i="1" s="1"/>
  <c r="L62" i="1"/>
  <c r="V62" i="1" s="1"/>
  <c r="K62" i="1"/>
  <c r="U62" i="1" s="1"/>
  <c r="J62" i="1"/>
  <c r="T62" i="1" s="1"/>
  <c r="R60" i="1"/>
  <c r="O60" i="1"/>
  <c r="Y60" i="1" s="1"/>
  <c r="N60" i="1"/>
  <c r="X60" i="1" s="1"/>
  <c r="M60" i="1"/>
  <c r="W60" i="1" s="1"/>
  <c r="L60" i="1"/>
  <c r="V60" i="1" s="1"/>
  <c r="K60" i="1"/>
  <c r="U60" i="1" s="1"/>
  <c r="J60" i="1"/>
  <c r="T60" i="1" s="1"/>
  <c r="R59" i="1"/>
  <c r="O59" i="1"/>
  <c r="Y59" i="1" s="1"/>
  <c r="N59" i="1"/>
  <c r="M59" i="1"/>
  <c r="W59" i="1" s="1"/>
  <c r="L59" i="1"/>
  <c r="V59" i="1" s="1"/>
  <c r="K59" i="1"/>
  <c r="U59" i="1" s="1"/>
  <c r="J59" i="1"/>
  <c r="T59" i="1" s="1"/>
  <c r="R50" i="1"/>
  <c r="O50" i="1"/>
  <c r="Y50" i="1" s="1"/>
  <c r="N50" i="1"/>
  <c r="X50" i="1" s="1"/>
  <c r="M50" i="1"/>
  <c r="W50" i="1" s="1"/>
  <c r="L50" i="1"/>
  <c r="V50" i="1" s="1"/>
  <c r="K50" i="1"/>
  <c r="U50" i="1" s="1"/>
  <c r="J50" i="1"/>
  <c r="T50" i="1" s="1"/>
  <c r="R58" i="1"/>
  <c r="O58" i="1"/>
  <c r="Y58" i="1" s="1"/>
  <c r="N58" i="1"/>
  <c r="M58" i="1"/>
  <c r="W58" i="1" s="1"/>
  <c r="L58" i="1"/>
  <c r="V58" i="1" s="1"/>
  <c r="K58" i="1"/>
  <c r="U58" i="1" s="1"/>
  <c r="J58" i="1"/>
  <c r="T58" i="1" s="1"/>
  <c r="R52" i="1"/>
  <c r="O52" i="1"/>
  <c r="Y52" i="1" s="1"/>
  <c r="N52" i="1"/>
  <c r="X52" i="1" s="1"/>
  <c r="M52" i="1"/>
  <c r="W52" i="1" s="1"/>
  <c r="L52" i="1"/>
  <c r="V52" i="1" s="1"/>
  <c r="K52" i="1"/>
  <c r="U52" i="1" s="1"/>
  <c r="J52" i="1"/>
  <c r="T52" i="1" s="1"/>
  <c r="R55" i="1"/>
  <c r="O55" i="1"/>
  <c r="Y55" i="1" s="1"/>
  <c r="N55" i="1"/>
  <c r="M55" i="1"/>
  <c r="W55" i="1" s="1"/>
  <c r="L55" i="1"/>
  <c r="V55" i="1" s="1"/>
  <c r="K55" i="1"/>
  <c r="U55" i="1" s="1"/>
  <c r="J55" i="1"/>
  <c r="T55" i="1" s="1"/>
  <c r="R48" i="1"/>
  <c r="O48" i="1"/>
  <c r="Y48" i="1" s="1"/>
  <c r="N48" i="1"/>
  <c r="X48" i="1" s="1"/>
  <c r="M48" i="1"/>
  <c r="W48" i="1" s="1"/>
  <c r="L48" i="1"/>
  <c r="V48" i="1" s="1"/>
  <c r="K48" i="1"/>
  <c r="U48" i="1" s="1"/>
  <c r="J48" i="1"/>
  <c r="T48" i="1" s="1"/>
  <c r="R28" i="1"/>
  <c r="O28" i="1"/>
  <c r="Y28" i="1" s="1"/>
  <c r="N28" i="1"/>
  <c r="M28" i="1"/>
  <c r="W28" i="1" s="1"/>
  <c r="L28" i="1"/>
  <c r="V28" i="1" s="1"/>
  <c r="K28" i="1"/>
  <c r="U28" i="1" s="1"/>
  <c r="J28" i="1"/>
  <c r="T28" i="1" s="1"/>
  <c r="R53" i="1"/>
  <c r="O53" i="1"/>
  <c r="Y53" i="1" s="1"/>
  <c r="N53" i="1"/>
  <c r="X53" i="1" s="1"/>
  <c r="M53" i="1"/>
  <c r="W53" i="1" s="1"/>
  <c r="L53" i="1"/>
  <c r="V53" i="1" s="1"/>
  <c r="K53" i="1"/>
  <c r="U53" i="1" s="1"/>
  <c r="J53" i="1"/>
  <c r="T53" i="1" s="1"/>
  <c r="R57" i="1"/>
  <c r="O57" i="1"/>
  <c r="Y57" i="1" s="1"/>
  <c r="N57" i="1"/>
  <c r="M57" i="1"/>
  <c r="W57" i="1" s="1"/>
  <c r="L57" i="1"/>
  <c r="V57" i="1" s="1"/>
  <c r="K57" i="1"/>
  <c r="U57" i="1" s="1"/>
  <c r="J57" i="1"/>
  <c r="T57" i="1" s="1"/>
  <c r="R51" i="1"/>
  <c r="O51" i="1"/>
  <c r="Y51" i="1" s="1"/>
  <c r="N51" i="1"/>
  <c r="X51" i="1" s="1"/>
  <c r="M51" i="1"/>
  <c r="W51" i="1" s="1"/>
  <c r="L51" i="1"/>
  <c r="V51" i="1" s="1"/>
  <c r="K51" i="1"/>
  <c r="U51" i="1" s="1"/>
  <c r="J51" i="1"/>
  <c r="T51" i="1" s="1"/>
  <c r="R54" i="1"/>
  <c r="O54" i="1"/>
  <c r="Y54" i="1" s="1"/>
  <c r="N54" i="1"/>
  <c r="M54" i="1"/>
  <c r="W54" i="1" s="1"/>
  <c r="L54" i="1"/>
  <c r="V54" i="1" s="1"/>
  <c r="K54" i="1"/>
  <c r="U54" i="1" s="1"/>
  <c r="J54" i="1"/>
  <c r="T54" i="1" s="1"/>
  <c r="R49" i="1"/>
  <c r="O49" i="1"/>
  <c r="Y49" i="1" s="1"/>
  <c r="N49" i="1"/>
  <c r="X49" i="1" s="1"/>
  <c r="M49" i="1"/>
  <c r="W49" i="1" s="1"/>
  <c r="L49" i="1"/>
  <c r="V49" i="1" s="1"/>
  <c r="K49" i="1"/>
  <c r="U49" i="1" s="1"/>
  <c r="J49" i="1"/>
  <c r="T49" i="1" s="1"/>
  <c r="R45" i="1"/>
  <c r="O45" i="1"/>
  <c r="Y45" i="1" s="1"/>
  <c r="N45" i="1"/>
  <c r="M45" i="1"/>
  <c r="W45" i="1" s="1"/>
  <c r="L45" i="1"/>
  <c r="V45" i="1" s="1"/>
  <c r="K45" i="1"/>
  <c r="U45" i="1" s="1"/>
  <c r="J45" i="1"/>
  <c r="T45" i="1" s="1"/>
  <c r="R44" i="1"/>
  <c r="O44" i="1"/>
  <c r="Y44" i="1" s="1"/>
  <c r="N44" i="1"/>
  <c r="X44" i="1" s="1"/>
  <c r="M44" i="1"/>
  <c r="W44" i="1" s="1"/>
  <c r="L44" i="1"/>
  <c r="V44" i="1" s="1"/>
  <c r="K44" i="1"/>
  <c r="U44" i="1" s="1"/>
  <c r="J44" i="1"/>
  <c r="T44" i="1" s="1"/>
  <c r="R47" i="1"/>
  <c r="O47" i="1"/>
  <c r="Y47" i="1" s="1"/>
  <c r="N47" i="1"/>
  <c r="M47" i="1"/>
  <c r="W47" i="1" s="1"/>
  <c r="L47" i="1"/>
  <c r="V47" i="1" s="1"/>
  <c r="K47" i="1"/>
  <c r="U47" i="1" s="1"/>
  <c r="J47" i="1"/>
  <c r="T47" i="1" s="1"/>
  <c r="R42" i="1"/>
  <c r="O42" i="1"/>
  <c r="Y42" i="1" s="1"/>
  <c r="N42" i="1"/>
  <c r="X42" i="1" s="1"/>
  <c r="M42" i="1"/>
  <c r="W42" i="1" s="1"/>
  <c r="L42" i="1"/>
  <c r="V42" i="1" s="1"/>
  <c r="K42" i="1"/>
  <c r="U42" i="1" s="1"/>
  <c r="J42" i="1"/>
  <c r="T42" i="1" s="1"/>
  <c r="R41" i="1"/>
  <c r="O41" i="1"/>
  <c r="Y41" i="1" s="1"/>
  <c r="N41" i="1"/>
  <c r="M41" i="1"/>
  <c r="W41" i="1" s="1"/>
  <c r="L41" i="1"/>
  <c r="V41" i="1" s="1"/>
  <c r="K41" i="1"/>
  <c r="U41" i="1" s="1"/>
  <c r="J41" i="1"/>
  <c r="T41" i="1" s="1"/>
  <c r="R33" i="1"/>
  <c r="O33" i="1"/>
  <c r="Y33" i="1" s="1"/>
  <c r="N33" i="1"/>
  <c r="X33" i="1" s="1"/>
  <c r="M33" i="1"/>
  <c r="W33" i="1" s="1"/>
  <c r="L33" i="1"/>
  <c r="V33" i="1" s="1"/>
  <c r="K33" i="1"/>
  <c r="U33" i="1" s="1"/>
  <c r="J33" i="1"/>
  <c r="T33" i="1" s="1"/>
  <c r="R34" i="1"/>
  <c r="O34" i="1"/>
  <c r="Y34" i="1" s="1"/>
  <c r="N34" i="1"/>
  <c r="M34" i="1"/>
  <c r="W34" i="1" s="1"/>
  <c r="L34" i="1"/>
  <c r="V34" i="1" s="1"/>
  <c r="K34" i="1"/>
  <c r="U34" i="1" s="1"/>
  <c r="J34" i="1"/>
  <c r="T34" i="1" s="1"/>
  <c r="R43" i="1"/>
  <c r="O43" i="1"/>
  <c r="Y43" i="1" s="1"/>
  <c r="N43" i="1"/>
  <c r="X43" i="1" s="1"/>
  <c r="M43" i="1"/>
  <c r="W43" i="1" s="1"/>
  <c r="L43" i="1"/>
  <c r="V43" i="1" s="1"/>
  <c r="K43" i="1"/>
  <c r="U43" i="1" s="1"/>
  <c r="J43" i="1"/>
  <c r="T43" i="1" s="1"/>
  <c r="R46" i="1"/>
  <c r="O46" i="1"/>
  <c r="Y46" i="1" s="1"/>
  <c r="N46" i="1"/>
  <c r="M46" i="1"/>
  <c r="W46" i="1" s="1"/>
  <c r="L46" i="1"/>
  <c r="V46" i="1" s="1"/>
  <c r="K46" i="1"/>
  <c r="U46" i="1" s="1"/>
  <c r="J46" i="1"/>
  <c r="T46" i="1" s="1"/>
  <c r="R32" i="1"/>
  <c r="O32" i="1"/>
  <c r="Y32" i="1" s="1"/>
  <c r="N32" i="1"/>
  <c r="X32" i="1" s="1"/>
  <c r="M32" i="1"/>
  <c r="W32" i="1" s="1"/>
  <c r="L32" i="1"/>
  <c r="V32" i="1" s="1"/>
  <c r="K32" i="1"/>
  <c r="U32" i="1" s="1"/>
  <c r="J32" i="1"/>
  <c r="T32" i="1" s="1"/>
  <c r="R39" i="1"/>
  <c r="O39" i="1"/>
  <c r="Y39" i="1" s="1"/>
  <c r="N39" i="1"/>
  <c r="M39" i="1"/>
  <c r="W39" i="1" s="1"/>
  <c r="L39" i="1"/>
  <c r="V39" i="1" s="1"/>
  <c r="K39" i="1"/>
  <c r="U39" i="1" s="1"/>
  <c r="J39" i="1"/>
  <c r="T39" i="1" s="1"/>
  <c r="R27" i="1"/>
  <c r="O27" i="1"/>
  <c r="Y27" i="1" s="1"/>
  <c r="N27" i="1"/>
  <c r="X27" i="1" s="1"/>
  <c r="M27" i="1"/>
  <c r="W27" i="1" s="1"/>
  <c r="L27" i="1"/>
  <c r="V27" i="1" s="1"/>
  <c r="K27" i="1"/>
  <c r="U27" i="1" s="1"/>
  <c r="J27" i="1"/>
  <c r="T27" i="1" s="1"/>
  <c r="R35" i="1"/>
  <c r="O35" i="1"/>
  <c r="Y35" i="1" s="1"/>
  <c r="N35" i="1"/>
  <c r="M35" i="1"/>
  <c r="W35" i="1" s="1"/>
  <c r="L35" i="1"/>
  <c r="V35" i="1" s="1"/>
  <c r="K35" i="1"/>
  <c r="U35" i="1" s="1"/>
  <c r="J35" i="1"/>
  <c r="T35" i="1" s="1"/>
  <c r="R40" i="1"/>
  <c r="O40" i="1"/>
  <c r="Y40" i="1" s="1"/>
  <c r="N40" i="1"/>
  <c r="X40" i="1" s="1"/>
  <c r="M40" i="1"/>
  <c r="W40" i="1" s="1"/>
  <c r="L40" i="1"/>
  <c r="V40" i="1" s="1"/>
  <c r="K40" i="1"/>
  <c r="U40" i="1" s="1"/>
  <c r="J40" i="1"/>
  <c r="T40" i="1" s="1"/>
  <c r="R38" i="1"/>
  <c r="O38" i="1"/>
  <c r="Y38" i="1" s="1"/>
  <c r="N38" i="1"/>
  <c r="M38" i="1"/>
  <c r="W38" i="1" s="1"/>
  <c r="L38" i="1"/>
  <c r="V38" i="1" s="1"/>
  <c r="K38" i="1"/>
  <c r="U38" i="1" s="1"/>
  <c r="J38" i="1"/>
  <c r="T38" i="1" s="1"/>
  <c r="R30" i="1"/>
  <c r="O30" i="1"/>
  <c r="Y30" i="1" s="1"/>
  <c r="N30" i="1"/>
  <c r="X30" i="1" s="1"/>
  <c r="M30" i="1"/>
  <c r="W30" i="1" s="1"/>
  <c r="L30" i="1"/>
  <c r="V30" i="1" s="1"/>
  <c r="K30" i="1"/>
  <c r="U30" i="1" s="1"/>
  <c r="J30" i="1"/>
  <c r="T30" i="1" s="1"/>
  <c r="R25" i="1"/>
  <c r="O25" i="1"/>
  <c r="Y25" i="1" s="1"/>
  <c r="N25" i="1"/>
  <c r="M25" i="1"/>
  <c r="W25" i="1" s="1"/>
  <c r="L25" i="1"/>
  <c r="V25" i="1" s="1"/>
  <c r="K25" i="1"/>
  <c r="U25" i="1" s="1"/>
  <c r="J25" i="1"/>
  <c r="T25" i="1" s="1"/>
  <c r="R23" i="1"/>
  <c r="O23" i="1"/>
  <c r="Y23" i="1" s="1"/>
  <c r="N23" i="1"/>
  <c r="X23" i="1" s="1"/>
  <c r="M23" i="1"/>
  <c r="W23" i="1" s="1"/>
  <c r="L23" i="1"/>
  <c r="V23" i="1" s="1"/>
  <c r="K23" i="1"/>
  <c r="U23" i="1" s="1"/>
  <c r="J23" i="1"/>
  <c r="T23" i="1" s="1"/>
  <c r="R21" i="1"/>
  <c r="O21" i="1"/>
  <c r="Y21" i="1" s="1"/>
  <c r="N21" i="1"/>
  <c r="M21" i="1"/>
  <c r="W21" i="1" s="1"/>
  <c r="L21" i="1"/>
  <c r="V21" i="1" s="1"/>
  <c r="K21" i="1"/>
  <c r="U21" i="1" s="1"/>
  <c r="J21" i="1"/>
  <c r="T21" i="1" s="1"/>
  <c r="R19" i="1"/>
  <c r="O19" i="1"/>
  <c r="Y19" i="1" s="1"/>
  <c r="N19" i="1"/>
  <c r="X19" i="1" s="1"/>
  <c r="M19" i="1"/>
  <c r="W19" i="1" s="1"/>
  <c r="L19" i="1"/>
  <c r="V19" i="1" s="1"/>
  <c r="K19" i="1"/>
  <c r="U19" i="1" s="1"/>
  <c r="J19" i="1"/>
  <c r="T19" i="1" s="1"/>
  <c r="R29" i="1"/>
  <c r="O29" i="1"/>
  <c r="Y29" i="1" s="1"/>
  <c r="N29" i="1"/>
  <c r="M29" i="1"/>
  <c r="W29" i="1" s="1"/>
  <c r="L29" i="1"/>
  <c r="V29" i="1" s="1"/>
  <c r="K29" i="1"/>
  <c r="U29" i="1" s="1"/>
  <c r="J29" i="1"/>
  <c r="T29" i="1" s="1"/>
  <c r="R26" i="1"/>
  <c r="O26" i="1"/>
  <c r="Y26" i="1" s="1"/>
  <c r="N26" i="1"/>
  <c r="X26" i="1" s="1"/>
  <c r="M26" i="1"/>
  <c r="W26" i="1" s="1"/>
  <c r="L26" i="1"/>
  <c r="V26" i="1" s="1"/>
  <c r="K26" i="1"/>
  <c r="U26" i="1" s="1"/>
  <c r="J26" i="1"/>
  <c r="T26" i="1" s="1"/>
  <c r="R37" i="1"/>
  <c r="O37" i="1"/>
  <c r="Y37" i="1" s="1"/>
  <c r="N37" i="1"/>
  <c r="M37" i="1"/>
  <c r="W37" i="1" s="1"/>
  <c r="L37" i="1"/>
  <c r="V37" i="1" s="1"/>
  <c r="K37" i="1"/>
  <c r="U37" i="1" s="1"/>
  <c r="J37" i="1"/>
  <c r="T37" i="1" s="1"/>
  <c r="R20" i="1"/>
  <c r="O20" i="1"/>
  <c r="Y20" i="1" s="1"/>
  <c r="N20" i="1"/>
  <c r="X20" i="1" s="1"/>
  <c r="M20" i="1"/>
  <c r="W20" i="1" s="1"/>
  <c r="L20" i="1"/>
  <c r="V20" i="1" s="1"/>
  <c r="K20" i="1"/>
  <c r="U20" i="1" s="1"/>
  <c r="J20" i="1"/>
  <c r="T20" i="1" s="1"/>
  <c r="R18" i="1"/>
  <c r="O18" i="1"/>
  <c r="Y18" i="1" s="1"/>
  <c r="N18" i="1"/>
  <c r="X18" i="1" s="1"/>
  <c r="M18" i="1"/>
  <c r="W18" i="1" s="1"/>
  <c r="L18" i="1"/>
  <c r="V18" i="1" s="1"/>
  <c r="K18" i="1"/>
  <c r="U18" i="1" s="1"/>
  <c r="J18" i="1"/>
  <c r="T18" i="1" s="1"/>
  <c r="R24" i="1"/>
  <c r="O24" i="1"/>
  <c r="Y24" i="1" s="1"/>
  <c r="N24" i="1"/>
  <c r="M24" i="1"/>
  <c r="W24" i="1" s="1"/>
  <c r="L24" i="1"/>
  <c r="V24" i="1" s="1"/>
  <c r="K24" i="1"/>
  <c r="U24" i="1" s="1"/>
  <c r="J24" i="1"/>
  <c r="T24" i="1" s="1"/>
  <c r="R31" i="1"/>
  <c r="O31" i="1"/>
  <c r="Y31" i="1" s="1"/>
  <c r="N31" i="1"/>
  <c r="X31" i="1" s="1"/>
  <c r="M31" i="1"/>
  <c r="W31" i="1" s="1"/>
  <c r="L31" i="1"/>
  <c r="V31" i="1" s="1"/>
  <c r="K31" i="1"/>
  <c r="U31" i="1" s="1"/>
  <c r="J31" i="1"/>
  <c r="T31" i="1" s="1"/>
  <c r="R16" i="1"/>
  <c r="O16" i="1"/>
  <c r="Y16" i="1" s="1"/>
  <c r="N16" i="1"/>
  <c r="M16" i="1"/>
  <c r="W16" i="1" s="1"/>
  <c r="L16" i="1"/>
  <c r="V16" i="1" s="1"/>
  <c r="K16" i="1"/>
  <c r="U16" i="1" s="1"/>
  <c r="J16" i="1"/>
  <c r="T16" i="1" s="1"/>
  <c r="R36" i="1"/>
  <c r="O36" i="1"/>
  <c r="Y36" i="1" s="1"/>
  <c r="N36" i="1"/>
  <c r="X36" i="1" s="1"/>
  <c r="M36" i="1"/>
  <c r="W36" i="1" s="1"/>
  <c r="L36" i="1"/>
  <c r="V36" i="1" s="1"/>
  <c r="K36" i="1"/>
  <c r="U36" i="1" s="1"/>
  <c r="J36" i="1"/>
  <c r="T36" i="1" s="1"/>
  <c r="R17" i="1"/>
  <c r="O17" i="1"/>
  <c r="Y17" i="1" s="1"/>
  <c r="N17" i="1"/>
  <c r="M17" i="1"/>
  <c r="W17" i="1" s="1"/>
  <c r="L17" i="1"/>
  <c r="V17" i="1" s="1"/>
  <c r="K17" i="1"/>
  <c r="U17" i="1" s="1"/>
  <c r="J17" i="1"/>
  <c r="T17" i="1" s="1"/>
  <c r="R13" i="1"/>
  <c r="O13" i="1"/>
  <c r="Y13" i="1" s="1"/>
  <c r="N13" i="1"/>
  <c r="X13" i="1" s="1"/>
  <c r="M13" i="1"/>
  <c r="W13" i="1" s="1"/>
  <c r="L13" i="1"/>
  <c r="V13" i="1" s="1"/>
  <c r="K13" i="1"/>
  <c r="U13" i="1" s="1"/>
  <c r="J13" i="1"/>
  <c r="T13" i="1" s="1"/>
  <c r="R14" i="1"/>
  <c r="O14" i="1"/>
  <c r="Y14" i="1" s="1"/>
  <c r="N14" i="1"/>
  <c r="M14" i="1"/>
  <c r="W14" i="1" s="1"/>
  <c r="L14" i="1"/>
  <c r="V14" i="1" s="1"/>
  <c r="K14" i="1"/>
  <c r="U14" i="1" s="1"/>
  <c r="J14" i="1"/>
  <c r="T14" i="1" s="1"/>
  <c r="R15" i="1"/>
  <c r="O15" i="1"/>
  <c r="Y15" i="1" s="1"/>
  <c r="N15" i="1"/>
  <c r="X15" i="1" s="1"/>
  <c r="M15" i="1"/>
  <c r="W15" i="1" s="1"/>
  <c r="L15" i="1"/>
  <c r="V15" i="1" s="1"/>
  <c r="K15" i="1"/>
  <c r="U15" i="1" s="1"/>
  <c r="J15" i="1"/>
  <c r="T15" i="1" s="1"/>
  <c r="R10" i="1"/>
  <c r="O10" i="1"/>
  <c r="Y10" i="1" s="1"/>
  <c r="N10" i="1"/>
  <c r="M10" i="1"/>
  <c r="W10" i="1" s="1"/>
  <c r="L10" i="1"/>
  <c r="V10" i="1" s="1"/>
  <c r="K10" i="1"/>
  <c r="U10" i="1" s="1"/>
  <c r="J10" i="1"/>
  <c r="T10" i="1" s="1"/>
  <c r="R8" i="1"/>
  <c r="O8" i="1"/>
  <c r="Y8" i="1" s="1"/>
  <c r="N8" i="1"/>
  <c r="X8" i="1" s="1"/>
  <c r="M8" i="1"/>
  <c r="W8" i="1" s="1"/>
  <c r="L8" i="1"/>
  <c r="V8" i="1" s="1"/>
  <c r="K8" i="1"/>
  <c r="U8" i="1" s="1"/>
  <c r="J8" i="1"/>
  <c r="T8" i="1" s="1"/>
  <c r="R11" i="1"/>
  <c r="O11" i="1"/>
  <c r="Y11" i="1" s="1"/>
  <c r="N11" i="1"/>
  <c r="M11" i="1"/>
  <c r="W11" i="1" s="1"/>
  <c r="L11" i="1"/>
  <c r="V11" i="1" s="1"/>
  <c r="K11" i="1"/>
  <c r="U11" i="1" s="1"/>
  <c r="J11" i="1"/>
  <c r="T11" i="1" s="1"/>
  <c r="R9" i="1"/>
  <c r="O9" i="1"/>
  <c r="Y9" i="1" s="1"/>
  <c r="N9" i="1"/>
  <c r="X9" i="1" s="1"/>
  <c r="M9" i="1"/>
  <c r="W9" i="1" s="1"/>
  <c r="L9" i="1"/>
  <c r="V9" i="1" s="1"/>
  <c r="K9" i="1"/>
  <c r="U9" i="1" s="1"/>
  <c r="J9" i="1"/>
  <c r="T9" i="1" s="1"/>
  <c r="R6" i="1"/>
  <c r="O6" i="1"/>
  <c r="Y6" i="1" s="1"/>
  <c r="N6" i="1"/>
  <c r="M6" i="1"/>
  <c r="W6" i="1" s="1"/>
  <c r="L6" i="1"/>
  <c r="V6" i="1" s="1"/>
  <c r="K6" i="1"/>
  <c r="U6" i="1" s="1"/>
  <c r="J6" i="1"/>
  <c r="T6" i="1" s="1"/>
  <c r="R7" i="1"/>
  <c r="O7" i="1"/>
  <c r="Y7" i="1" s="1"/>
  <c r="N7" i="1"/>
  <c r="X7" i="1" s="1"/>
  <c r="M7" i="1"/>
  <c r="W7" i="1" s="1"/>
  <c r="L7" i="1"/>
  <c r="V7" i="1" s="1"/>
  <c r="K7" i="1"/>
  <c r="U7" i="1" s="1"/>
  <c r="J7" i="1"/>
  <c r="T7" i="1" s="1"/>
  <c r="R12" i="1"/>
  <c r="O12" i="1"/>
  <c r="Y12" i="1" s="1"/>
  <c r="N12" i="1"/>
  <c r="M12" i="1"/>
  <c r="W12" i="1" s="1"/>
  <c r="L12" i="1"/>
  <c r="V12" i="1" s="1"/>
  <c r="K12" i="1"/>
  <c r="U12" i="1" s="1"/>
  <c r="J12" i="1"/>
  <c r="T12" i="1" s="1"/>
  <c r="R5" i="1"/>
  <c r="O5" i="1"/>
  <c r="Y5" i="1" s="1"/>
  <c r="N5" i="1"/>
  <c r="X5" i="1" s="1"/>
  <c r="M5" i="1"/>
  <c r="W5" i="1" s="1"/>
  <c r="L5" i="1"/>
  <c r="V5" i="1" s="1"/>
  <c r="K5" i="1"/>
  <c r="U5" i="1" s="1"/>
  <c r="J5" i="1"/>
  <c r="T5" i="1" s="1"/>
  <c r="O4" i="1"/>
  <c r="Y4" i="1" s="1"/>
  <c r="N4" i="1"/>
  <c r="M4" i="1"/>
  <c r="W4" i="1" s="1"/>
  <c r="L4" i="1"/>
  <c r="V4" i="1" s="1"/>
  <c r="K4" i="1"/>
  <c r="U4" i="1" s="1"/>
  <c r="J4" i="1"/>
  <c r="T4" i="1" s="1"/>
  <c r="AA42" i="1" l="1"/>
  <c r="AA36" i="1"/>
  <c r="AA33" i="1"/>
  <c r="AA20" i="1"/>
  <c r="Q23" i="1"/>
  <c r="AA26" i="1"/>
  <c r="AA13" i="1"/>
  <c r="Q30" i="1"/>
  <c r="AB56" i="1"/>
  <c r="AC56" i="1" s="1"/>
  <c r="AD56" i="1" s="1"/>
  <c r="AF56" i="1" s="1"/>
  <c r="AA56" i="1"/>
  <c r="AA15" i="1"/>
  <c r="Q49" i="1"/>
  <c r="AA60" i="1"/>
  <c r="AA43" i="1"/>
  <c r="Q44" i="1"/>
  <c r="AA8" i="1"/>
  <c r="AA50" i="1"/>
  <c r="Q65" i="1"/>
  <c r="AA32" i="1"/>
  <c r="AA52" i="1"/>
  <c r="AA9" i="1"/>
  <c r="AA29" i="1"/>
  <c r="AB27" i="1"/>
  <c r="AC27" i="1" s="1"/>
  <c r="AD27" i="1" s="1"/>
  <c r="AF27" i="1" s="1"/>
  <c r="AA27" i="1"/>
  <c r="AA48" i="1"/>
  <c r="AB61" i="1"/>
  <c r="AC61" i="1" s="1"/>
  <c r="AD61" i="1" s="1"/>
  <c r="AF61" i="1" s="1"/>
  <c r="AA61" i="1"/>
  <c r="AA7" i="1"/>
  <c r="AA40" i="1"/>
  <c r="AA53" i="1"/>
  <c r="AA5" i="1"/>
  <c r="AA30" i="1"/>
  <c r="AA18" i="1"/>
  <c r="AA23" i="1"/>
  <c r="AA51" i="1"/>
  <c r="Q52" i="1"/>
  <c r="AA59" i="1"/>
  <c r="AA31" i="1"/>
  <c r="AA49" i="1"/>
  <c r="AA11" i="1"/>
  <c r="AA19" i="1"/>
  <c r="AA44" i="1"/>
  <c r="AA58" i="1"/>
  <c r="AA64" i="1"/>
  <c r="AB22" i="1"/>
  <c r="AC22" i="1" s="1"/>
  <c r="AD22" i="1" s="1"/>
  <c r="AF22" i="1" s="1"/>
  <c r="AA22" i="1"/>
  <c r="AB31" i="1"/>
  <c r="AC31" i="1" s="1"/>
  <c r="AD31" i="1" s="1"/>
  <c r="AF31" i="1" s="1"/>
  <c r="Q26" i="1"/>
  <c r="AB60" i="1"/>
  <c r="AC60" i="1" s="1"/>
  <c r="AD60" i="1" s="1"/>
  <c r="AF60" i="1" s="1"/>
  <c r="AB32" i="1"/>
  <c r="AC32" i="1" s="1"/>
  <c r="AD32" i="1" s="1"/>
  <c r="AF32" i="1" s="1"/>
  <c r="Q56" i="1"/>
  <c r="AB30" i="1"/>
  <c r="AC30" i="1" s="1"/>
  <c r="AD30" i="1" s="1"/>
  <c r="AF30" i="1" s="1"/>
  <c r="Q60" i="1"/>
  <c r="Q36" i="1"/>
  <c r="Q50" i="1"/>
  <c r="Q13" i="1"/>
  <c r="AB44" i="1"/>
  <c r="AC44" i="1" s="1"/>
  <c r="AD44" i="1" s="1"/>
  <c r="AF44" i="1" s="1"/>
  <c r="Q40" i="1"/>
  <c r="AB5" i="1"/>
  <c r="AC5" i="1" s="1"/>
  <c r="AD5" i="1" s="1"/>
  <c r="AF5" i="1" s="1"/>
  <c r="AB64" i="1"/>
  <c r="AC64" i="1" s="1"/>
  <c r="AD64" i="1" s="1"/>
  <c r="AF64" i="1" s="1"/>
  <c r="Q29" i="1"/>
  <c r="X29" i="1"/>
  <c r="AB29" i="1" s="1"/>
  <c r="AC29" i="1" s="1"/>
  <c r="AD29" i="1" s="1"/>
  <c r="AF29" i="1" s="1"/>
  <c r="AB40" i="1"/>
  <c r="AC40" i="1" s="1"/>
  <c r="AD40" i="1" s="1"/>
  <c r="AF40" i="1" s="1"/>
  <c r="Q58" i="1"/>
  <c r="X58" i="1"/>
  <c r="AB58" i="1" s="1"/>
  <c r="AC58" i="1" s="1"/>
  <c r="AD58" i="1" s="1"/>
  <c r="AF58" i="1" s="1"/>
  <c r="AB65" i="1"/>
  <c r="AC65" i="1" s="1"/>
  <c r="AD65" i="1" s="1"/>
  <c r="AF65" i="1" s="1"/>
  <c r="Q55" i="1"/>
  <c r="X55" i="1"/>
  <c r="AB55" i="1" s="1"/>
  <c r="AC55" i="1" s="1"/>
  <c r="AD55" i="1" s="1"/>
  <c r="AF55" i="1" s="1"/>
  <c r="AB23" i="1"/>
  <c r="AC23" i="1" s="1"/>
  <c r="AD23" i="1" s="1"/>
  <c r="AF23" i="1" s="1"/>
  <c r="Q33" i="1"/>
  <c r="Q28" i="1"/>
  <c r="X28" i="1"/>
  <c r="AB28" i="1" s="1"/>
  <c r="AC28" i="1" s="1"/>
  <c r="AD28" i="1" s="1"/>
  <c r="AF28" i="1" s="1"/>
  <c r="Q24" i="1"/>
  <c r="X24" i="1"/>
  <c r="AB24" i="1" s="1"/>
  <c r="AC24" i="1" s="1"/>
  <c r="AD24" i="1" s="1"/>
  <c r="AF24" i="1" s="1"/>
  <c r="AB19" i="1"/>
  <c r="AC19" i="1" s="1"/>
  <c r="AD19" i="1" s="1"/>
  <c r="AF19" i="1" s="1"/>
  <c r="Q43" i="1"/>
  <c r="Q57" i="1"/>
  <c r="X57" i="1"/>
  <c r="AB57" i="1" s="1"/>
  <c r="AC57" i="1" s="1"/>
  <c r="AD57" i="1" s="1"/>
  <c r="AF57" i="1" s="1"/>
  <c r="AB50" i="1"/>
  <c r="AC50" i="1" s="1"/>
  <c r="AD50" i="1" s="1"/>
  <c r="AF50" i="1" s="1"/>
  <c r="Q59" i="1"/>
  <c r="X59" i="1"/>
  <c r="AB59" i="1" s="1"/>
  <c r="AC59" i="1" s="1"/>
  <c r="AD59" i="1" s="1"/>
  <c r="AF59" i="1" s="1"/>
  <c r="Q15" i="1"/>
  <c r="Q16" i="1"/>
  <c r="X16" i="1"/>
  <c r="AB16" i="1" s="1"/>
  <c r="AC16" i="1" s="1"/>
  <c r="AD16" i="1" s="1"/>
  <c r="AF16" i="1" s="1"/>
  <c r="AB26" i="1"/>
  <c r="AC26" i="1" s="1"/>
  <c r="AD26" i="1" s="1"/>
  <c r="AF26" i="1" s="1"/>
  <c r="Q32" i="1"/>
  <c r="Q54" i="1"/>
  <c r="X54" i="1"/>
  <c r="AB54" i="1" s="1"/>
  <c r="AC54" i="1" s="1"/>
  <c r="AD54" i="1" s="1"/>
  <c r="AF54" i="1" s="1"/>
  <c r="AB52" i="1"/>
  <c r="AC52" i="1" s="1"/>
  <c r="AD52" i="1" s="1"/>
  <c r="AF52" i="1" s="1"/>
  <c r="Q17" i="1"/>
  <c r="X17" i="1"/>
  <c r="AA17" i="1" s="1"/>
  <c r="AB20" i="1"/>
  <c r="AC20" i="1" s="1"/>
  <c r="AD20" i="1" s="1"/>
  <c r="AF20" i="1" s="1"/>
  <c r="Q27" i="1"/>
  <c r="Q45" i="1"/>
  <c r="X45" i="1"/>
  <c r="AB45" i="1" s="1"/>
  <c r="AC45" i="1" s="1"/>
  <c r="AD45" i="1" s="1"/>
  <c r="AF45" i="1" s="1"/>
  <c r="AB48" i="1"/>
  <c r="AC48" i="1" s="1"/>
  <c r="AD48" i="1" s="1"/>
  <c r="AF48" i="1" s="1"/>
  <c r="Q64" i="1"/>
  <c r="Q5" i="1"/>
  <c r="Q14" i="1"/>
  <c r="X14" i="1"/>
  <c r="AB14" i="1" s="1"/>
  <c r="AC14" i="1" s="1"/>
  <c r="AD14" i="1" s="1"/>
  <c r="AF14" i="1" s="1"/>
  <c r="AB18" i="1"/>
  <c r="AC18" i="1" s="1"/>
  <c r="AD18" i="1" s="1"/>
  <c r="AF18" i="1" s="1"/>
  <c r="Q47" i="1"/>
  <c r="X47" i="1"/>
  <c r="AB47" i="1" s="1"/>
  <c r="AC47" i="1" s="1"/>
  <c r="AD47" i="1" s="1"/>
  <c r="AF47" i="1" s="1"/>
  <c r="AB53" i="1"/>
  <c r="AC53" i="1" s="1"/>
  <c r="AD53" i="1" s="1"/>
  <c r="AF53" i="1" s="1"/>
  <c r="Q25" i="1"/>
  <c r="X25" i="1"/>
  <c r="AB25" i="1" s="1"/>
  <c r="AC25" i="1" s="1"/>
  <c r="AD25" i="1" s="1"/>
  <c r="AF25" i="1" s="1"/>
  <c r="AB51" i="1"/>
  <c r="AC51" i="1" s="1"/>
  <c r="AD51" i="1" s="1"/>
  <c r="AF51" i="1" s="1"/>
  <c r="AB36" i="1"/>
  <c r="AC36" i="1" s="1"/>
  <c r="AD36" i="1" s="1"/>
  <c r="AF36" i="1" s="1"/>
  <c r="Q41" i="1"/>
  <c r="X41" i="1"/>
  <c r="AB41" i="1" s="1"/>
  <c r="AC41" i="1" s="1"/>
  <c r="AD41" i="1" s="1"/>
  <c r="AF41" i="1" s="1"/>
  <c r="AB49" i="1"/>
  <c r="AC49" i="1" s="1"/>
  <c r="AD49" i="1" s="1"/>
  <c r="AF49" i="1" s="1"/>
  <c r="AB13" i="1"/>
  <c r="AC13" i="1" s="1"/>
  <c r="AD13" i="1" s="1"/>
  <c r="AF13" i="1" s="1"/>
  <c r="Q19" i="1"/>
  <c r="Q34" i="1"/>
  <c r="X34" i="1"/>
  <c r="AB34" i="1" s="1"/>
  <c r="AC34" i="1" s="1"/>
  <c r="AD34" i="1" s="1"/>
  <c r="AF34" i="1" s="1"/>
  <c r="Q62" i="1"/>
  <c r="X62" i="1"/>
  <c r="AB62" i="1" s="1"/>
  <c r="AC62" i="1" s="1"/>
  <c r="AD62" i="1" s="1"/>
  <c r="AF62" i="1" s="1"/>
  <c r="Q37" i="1"/>
  <c r="X37" i="1"/>
  <c r="AB37" i="1" s="1"/>
  <c r="AC37" i="1" s="1"/>
  <c r="AD37" i="1" s="1"/>
  <c r="AF37" i="1" s="1"/>
  <c r="Q7" i="1"/>
  <c r="Q11" i="1"/>
  <c r="X11" i="1"/>
  <c r="AB11" i="1" s="1"/>
  <c r="AC11" i="1" s="1"/>
  <c r="AD11" i="1" s="1"/>
  <c r="AF11" i="1" s="1"/>
  <c r="Q6" i="1"/>
  <c r="X6" i="1"/>
  <c r="AB6" i="1" s="1"/>
  <c r="AC6" i="1" s="1"/>
  <c r="AD6" i="1" s="1"/>
  <c r="AF6" i="1" s="1"/>
  <c r="Q12" i="1"/>
  <c r="X12" i="1"/>
  <c r="AB12" i="1" s="1"/>
  <c r="AC12" i="1" s="1"/>
  <c r="AD12" i="1" s="1"/>
  <c r="AF12" i="1" s="1"/>
  <c r="Q46" i="1"/>
  <c r="X46" i="1"/>
  <c r="AB46" i="1" s="1"/>
  <c r="AC46" i="1" s="1"/>
  <c r="AD46" i="1" s="1"/>
  <c r="AF46" i="1" s="1"/>
  <c r="AB8" i="1"/>
  <c r="AC8" i="1" s="1"/>
  <c r="AD8" i="1" s="1"/>
  <c r="AF8" i="1" s="1"/>
  <c r="Q20" i="1"/>
  <c r="Q39" i="1"/>
  <c r="X39" i="1"/>
  <c r="AB39" i="1" s="1"/>
  <c r="AC39" i="1" s="1"/>
  <c r="AD39" i="1" s="1"/>
  <c r="AF39" i="1" s="1"/>
  <c r="Q48" i="1"/>
  <c r="Q66" i="1"/>
  <c r="X66" i="1"/>
  <c r="AB66" i="1" s="1"/>
  <c r="AC66" i="1" s="1"/>
  <c r="AD66" i="1" s="1"/>
  <c r="AF66" i="1" s="1"/>
  <c r="Q8" i="1"/>
  <c r="Q9" i="1"/>
  <c r="Q10" i="1"/>
  <c r="X10" i="1"/>
  <c r="AA10" i="1" s="1"/>
  <c r="AB9" i="1"/>
  <c r="AC9" i="1" s="1"/>
  <c r="AD9" i="1" s="1"/>
  <c r="AF9" i="1" s="1"/>
  <c r="Q18" i="1"/>
  <c r="Q35" i="1"/>
  <c r="X35" i="1"/>
  <c r="AB35" i="1" s="1"/>
  <c r="AC35" i="1" s="1"/>
  <c r="AD35" i="1" s="1"/>
  <c r="AF35" i="1" s="1"/>
  <c r="AB33" i="1"/>
  <c r="AC33" i="1" s="1"/>
  <c r="AD33" i="1" s="1"/>
  <c r="AF33" i="1" s="1"/>
  <c r="Q53" i="1"/>
  <c r="Q63" i="1"/>
  <c r="X63" i="1"/>
  <c r="AB63" i="1" s="1"/>
  <c r="AC63" i="1" s="1"/>
  <c r="AD63" i="1" s="1"/>
  <c r="AF63" i="1" s="1"/>
  <c r="Q21" i="1"/>
  <c r="X21" i="1"/>
  <c r="AA21" i="1" s="1"/>
  <c r="AB15" i="1"/>
  <c r="AC15" i="1" s="1"/>
  <c r="AD15" i="1" s="1"/>
  <c r="AF15" i="1" s="1"/>
  <c r="Q4" i="1"/>
  <c r="X4" i="1"/>
  <c r="AB4" i="1" s="1"/>
  <c r="AC4" i="1" s="1"/>
  <c r="AD4" i="1" s="1"/>
  <c r="AF4" i="1" s="1"/>
  <c r="AB7" i="1"/>
  <c r="AC7" i="1" s="1"/>
  <c r="AD7" i="1" s="1"/>
  <c r="AF7" i="1" s="1"/>
  <c r="Q31" i="1"/>
  <c r="Q38" i="1"/>
  <c r="X38" i="1"/>
  <c r="AB38" i="1" s="1"/>
  <c r="AC38" i="1" s="1"/>
  <c r="AD38" i="1" s="1"/>
  <c r="AF38" i="1" s="1"/>
  <c r="AB43" i="1"/>
  <c r="AC43" i="1" s="1"/>
  <c r="AD43" i="1" s="1"/>
  <c r="AF43" i="1" s="1"/>
  <c r="Q51" i="1"/>
  <c r="Q42" i="1"/>
  <c r="AB42" i="1"/>
  <c r="AC42" i="1" s="1"/>
  <c r="AD42" i="1" s="1"/>
  <c r="AF42" i="1" s="1"/>
  <c r="Q61" i="1"/>
  <c r="X61" i="1"/>
  <c r="AA25" i="1" l="1"/>
  <c r="AB17" i="1"/>
  <c r="AC17" i="1" s="1"/>
  <c r="AD17" i="1" s="1"/>
  <c r="AF17" i="1" s="1"/>
  <c r="AB10" i="1"/>
  <c r="AC10" i="1" s="1"/>
  <c r="AD10" i="1" s="1"/>
  <c r="AF10" i="1" s="1"/>
  <c r="AA63" i="1"/>
  <c r="AA14" i="1"/>
  <c r="AA55" i="1"/>
  <c r="AA39" i="1"/>
  <c r="AA47" i="1"/>
  <c r="AA62" i="1"/>
  <c r="AA24" i="1"/>
  <c r="AB21" i="1"/>
  <c r="AC21" i="1" s="1"/>
  <c r="AD21" i="1" s="1"/>
  <c r="AF21" i="1" s="1"/>
  <c r="AA46" i="1"/>
  <c r="AA57" i="1"/>
  <c r="AA45" i="1"/>
  <c r="AA6" i="1"/>
  <c r="AA38" i="1"/>
  <c r="AA41" i="1"/>
  <c r="AA16" i="1"/>
  <c r="AA37" i="1"/>
  <c r="AA66" i="1"/>
  <c r="AA28" i="1"/>
  <c r="AA54" i="1"/>
  <c r="AA35" i="1"/>
  <c r="AA34" i="1"/>
  <c r="AA4" i="1"/>
  <c r="AA12" i="1"/>
</calcChain>
</file>

<file path=xl/sharedStrings.xml><?xml version="1.0" encoding="utf-8"?>
<sst xmlns="http://schemas.openxmlformats.org/spreadsheetml/2006/main" count="228" uniqueCount="100">
  <si>
    <t>Odds ratio</t>
  </si>
  <si>
    <t>One sided p-value</t>
  </si>
  <si>
    <t>No vaccines at all</t>
  </si>
  <si>
    <t>Low: 25% or fewer of available vax opportunities</t>
  </si>
  <si>
    <t>Medium: 25% to 75% of shots</t>
  </si>
  <si>
    <t>High: 75% to 90%</t>
  </si>
  <si>
    <t>Very high: 90% or more</t>
  </si>
  <si>
    <t>Total</t>
  </si>
  <si>
    <t>unvaxxed</t>
  </si>
  <si>
    <t>low</t>
  </si>
  <si>
    <t>Med</t>
  </si>
  <si>
    <t>High</t>
  </si>
  <si>
    <t>Very High</t>
  </si>
  <si>
    <t>All groups</t>
  </si>
  <si>
    <t>(Empty)</t>
  </si>
  <si>
    <t>COVID vaccine injury</t>
  </si>
  <si>
    <t>Febrile seizure (had one or more)</t>
  </si>
  <si>
    <t>Epilepsy, Seizures</t>
  </si>
  <si>
    <t>Sexual orientation issues</t>
  </si>
  <si>
    <t>Bipolar disease when young (or still ongoing)</t>
  </si>
  <si>
    <t>Other serious mental health/behavioral condition not listed like OCD</t>
  </si>
  <si>
    <t>Ear infections frequently (otitis media)</t>
  </si>
  <si>
    <t>ADHD (Attention-Deficit/Hyperactivity Disorder)</t>
  </si>
  <si>
    <t>Learning disability/ intellectual disability</t>
  </si>
  <si>
    <t>Bleeding in the brain</t>
  </si>
  <si>
    <t>Depression</t>
  </si>
  <si>
    <t>Speech disorder</t>
  </si>
  <si>
    <t>Sinusitis (chronic)</t>
  </si>
  <si>
    <t>Other neurological disorder affecting movement (tics, ...)</t>
  </si>
  <si>
    <t>Asthma / chronic Bronchitis</t>
  </si>
  <si>
    <t>Crohn's disease</t>
  </si>
  <si>
    <t>Migraine headaches</t>
  </si>
  <si>
    <t>Tics (sudden unwanted movements)</t>
  </si>
  <si>
    <t>Allergies</t>
  </si>
  <si>
    <t>Lupus</t>
  </si>
  <si>
    <t>Digestive disorder</t>
  </si>
  <si>
    <t>Hayfever</t>
  </si>
  <si>
    <t>Diabetes Type I (insulin dependent)</t>
  </si>
  <si>
    <t>Autism/ASD</t>
  </si>
  <si>
    <t>POTS</t>
  </si>
  <si>
    <t>Physical disorder of any type (paralysis, ...)</t>
  </si>
  <si>
    <t>Sleep apnea</t>
  </si>
  <si>
    <t>Alzheimer's disease</t>
  </si>
  <si>
    <t>Celiac disease</t>
  </si>
  <si>
    <t>Sleeping disorders other than sleep apnea</t>
  </si>
  <si>
    <t>Eczema</t>
  </si>
  <si>
    <t>Chronic fatigue syndrome</t>
  </si>
  <si>
    <t>Autoimmune disorders including PANDAS/PANS</t>
  </si>
  <si>
    <t>Birth defect(s)</t>
  </si>
  <si>
    <t>Scoliosis</t>
  </si>
  <si>
    <t>Other serious physical health condition not listed</t>
  </si>
  <si>
    <t>Neurodermatitis (chronic itching, scaling, redness)</t>
  </si>
  <si>
    <t>Food allergy (or allergies)</t>
  </si>
  <si>
    <t>SIDS</t>
  </si>
  <si>
    <t>Osteoarthritis</t>
  </si>
  <si>
    <t>Dyslexia</t>
  </si>
  <si>
    <t>Stroke</t>
  </si>
  <si>
    <t>Cardiovascular issue (myocarditis, tachycardia, heart attack, ...)</t>
  </si>
  <si>
    <t>Strabismus (eyes not synchronized)</t>
  </si>
  <si>
    <t>Herpes</t>
  </si>
  <si>
    <t>Heart disease</t>
  </si>
  <si>
    <t>Thyroid disease or dysfunction</t>
  </si>
  <si>
    <t>Parkinson's disease (shakes)</t>
  </si>
  <si>
    <t>Blood cancers (Leukemia, lymphoma, myeloma, ...)</t>
  </si>
  <si>
    <t>Gluten intolerance</t>
  </si>
  <si>
    <t>Fibromyalgia</t>
  </si>
  <si>
    <t>Hypothyroidism</t>
  </si>
  <si>
    <t>Neurological disorder affecting senses (deaf, blind, mute, ...)</t>
  </si>
  <si>
    <t>Arthritis</t>
  </si>
  <si>
    <t>Cancer</t>
  </si>
  <si>
    <t>High blood pressure</t>
  </si>
  <si>
    <t>Diabetes Type II</t>
  </si>
  <si>
    <t>Down's syndrome</t>
  </si>
  <si>
    <t>COPD</t>
  </si>
  <si>
    <t>Glaucoma</t>
  </si>
  <si>
    <t>Lyme disease</t>
  </si>
  <si>
    <t>Odds</t>
  </si>
  <si>
    <t>Log odds</t>
  </si>
  <si>
    <t>vax incidence</t>
  </si>
  <si>
    <t>t</t>
  </si>
  <si>
    <t>p</t>
  </si>
  <si>
    <t>2/(n+1)</t>
  </si>
  <si>
    <t>p-alpha</t>
  </si>
  <si>
    <t>logit vax incidence</t>
  </si>
  <si>
    <t>sparklines</t>
  </si>
  <si>
    <t>At least one chronic disease</t>
  </si>
  <si>
    <t>Very low</t>
  </si>
  <si>
    <t>Low</t>
  </si>
  <si>
    <t>Medium</t>
  </si>
  <si>
    <t>Very high</t>
  </si>
  <si>
    <t>bin_low</t>
  </si>
  <si>
    <t>bin_high</t>
  </si>
  <si>
    <t>bin_mid</t>
  </si>
  <si>
    <t>logit(bin_mid)</t>
  </si>
  <si>
    <t>One-sided p-value</t>
  </si>
  <si>
    <t>Correlation</t>
  </si>
  <si>
    <t>Probability</t>
  </si>
  <si>
    <t>slope</t>
  </si>
  <si>
    <t>r</t>
  </si>
  <si>
    <t>t-statistic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</si>
</sst>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5" x14ac:knownFonts="1">
    <font>
      <sz val="11"/>
      <color theme="1"/>
      <name val="Aptos Narrow"/>
      <family val="2"/>
      <scheme val="minor"/>
    </font>
    <font>
      <sz val="10"/>
      <color theme="1"/>
      <name val="Arial Narrow"/>
      <family val="2"/>
    </font>
    <font>
      <b/>
      <sz val="10"/>
      <color theme="1"/>
      <name val="Arial Narrow"/>
      <family val="2"/>
    </font>
    <font>
      <sz val="11"/>
      <color theme="1"/>
      <name val="Aptos Narrow"/>
      <family val="2"/>
      <scheme val="minor"/>
    </font>
    <font>
      <sz val="10"/>
      <color theme="1"/>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3" fillId="0" borderId="0" applyFont="0" applyFill="0" applyBorder="0" applyAlignment="0" applyProtection="0"/>
  </cellStyleXfs>
  <cellXfs count="10">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1" fillId="0" borderId="0" xfId="0" applyFont="1" applyAlignment="1">
      <alignment wrapText="1"/>
    </xf>
    <xf numFmtId="164" fontId="1" fillId="0" borderId="0" xfId="0" applyNumberFormat="1" applyFont="1"/>
    <xf numFmtId="0" fontId="4" fillId="0" borderId="0" xfId="0" applyFont="1"/>
    <xf numFmtId="164" fontId="4" fillId="0" borderId="0" xfId="0" applyNumberFormat="1" applyFont="1"/>
    <xf numFmtId="0" fontId="4" fillId="0" borderId="0" xfId="0" applyFont="1" applyAlignment="1">
      <alignment vertical="center" wrapText="1"/>
    </xf>
    <xf numFmtId="165" fontId="4" fillId="0" borderId="0" xfId="1" applyNumberFormat="1" applyFont="1"/>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Log odds at least one chronic disease </a:t>
            </a:r>
            <a:r>
              <a:rPr lang="en-US" sz="1400" b="1" i="0" u="none" strike="noStrike" baseline="0">
                <a:solidFill>
                  <a:sysClr val="windowText" lastClr="000000"/>
                </a:solidFill>
                <a:effectLst/>
              </a:rPr>
              <a:t>vs. logit vaccination incidence</a:t>
            </a:r>
          </a:p>
          <a:p>
            <a:pPr>
              <a:defRPr/>
            </a:pPr>
            <a:r>
              <a:rPr lang="en-US" sz="1400" b="1" i="0" u="none" strike="noStrike" baseline="0">
                <a:solidFill>
                  <a:sysClr val="windowText" lastClr="000000"/>
                </a:solidFill>
                <a:effectLst/>
              </a:rPr>
              <a:t>(labels indicate vaccination incidence bin mid-point)</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prstDash val="sysDot"/>
              <a:round/>
            </a:ln>
            <a:effectLst/>
          </c:spPr>
          <c:marker>
            <c:symbol val="circle"/>
            <c:size val="5"/>
            <c:spPr>
              <a:solidFill>
                <a:schemeClr val="accent1"/>
              </a:solidFill>
              <a:ln w="9525">
                <a:solidFill>
                  <a:schemeClr val="accent1"/>
                </a:solidFill>
              </a:ln>
              <a:effectLst/>
            </c:spPr>
          </c:marker>
          <c:dLbls>
            <c:dLbl>
              <c:idx val="0"/>
              <c:tx>
                <c:rich>
                  <a:bodyPr/>
                  <a:lstStyle/>
                  <a:p>
                    <a:fld id="{E83E12A0-4585-4700-BE57-DA280EC4A361}"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9F5-4BC7-9031-612766DE6C17}"/>
                </c:ext>
              </c:extLst>
            </c:dLbl>
            <c:dLbl>
              <c:idx val="1"/>
              <c:tx>
                <c:rich>
                  <a:bodyPr/>
                  <a:lstStyle/>
                  <a:p>
                    <a:fld id="{A722A41D-30E7-44C5-A955-CCD056137E58}"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9F5-4BC7-9031-612766DE6C17}"/>
                </c:ext>
              </c:extLst>
            </c:dLbl>
            <c:dLbl>
              <c:idx val="2"/>
              <c:tx>
                <c:rich>
                  <a:bodyPr/>
                  <a:lstStyle/>
                  <a:p>
                    <a:fld id="{066C05E9-D7F3-41F1-823E-FBE24EE61784}"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9F5-4BC7-9031-612766DE6C17}"/>
                </c:ext>
              </c:extLst>
            </c:dLbl>
            <c:dLbl>
              <c:idx val="3"/>
              <c:tx>
                <c:rich>
                  <a:bodyPr/>
                  <a:lstStyle/>
                  <a:p>
                    <a:fld id="{6308BB66-801C-4F82-9ACE-834DF69F29F4}"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9F5-4BC7-9031-612766DE6C17}"/>
                </c:ext>
              </c:extLst>
            </c:dLbl>
            <c:dLbl>
              <c:idx val="4"/>
              <c:tx>
                <c:rich>
                  <a:bodyPr/>
                  <a:lstStyle/>
                  <a:p>
                    <a:fld id="{6CD8E3B1-BA1B-4C49-8132-DCCF50DC3531}"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9F5-4BC7-9031-612766DE6C1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1"/>
            <c:dispEq val="1"/>
            <c:trendlineLbl>
              <c:layout>
                <c:manualLayout>
                  <c:x val="-0.25481689788776402"/>
                  <c:y val="0.26928071491063615"/>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1200" b="1" baseline="0">
                        <a:solidFill>
                          <a:sysClr val="windowText" lastClr="000000"/>
                        </a:solidFill>
                      </a:rPr>
                      <a:t>y = 0.196x + 0.9599</a:t>
                    </a:r>
                    <a:br>
                      <a:rPr lang="en-US" sz="1200" b="1" baseline="0">
                        <a:solidFill>
                          <a:sysClr val="windowText" lastClr="000000"/>
                        </a:solidFill>
                      </a:rPr>
                    </a:br>
                    <a:r>
                      <a:rPr lang="en-US" sz="1200" b="1" baseline="0">
                        <a:solidFill>
                          <a:sysClr val="windowText" lastClr="000000"/>
                        </a:solidFill>
                      </a:rPr>
                      <a:t>R² = 0.8481</a:t>
                    </a:r>
                    <a:endParaRPr lang="en-US" sz="1200" b="1">
                      <a:solidFill>
                        <a:sysClr val="windowText" lastClr="000000"/>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'At least one chronic disease'!$B$12:$B$16</c:f>
              <c:numCache>
                <c:formatCode>0.0000</c:formatCode>
                <c:ptCount val="5"/>
                <c:pt idx="0">
                  <c:v>-2.9444389791664403</c:v>
                </c:pt>
                <c:pt idx="1">
                  <c:v>-1.5505974124111668</c:v>
                </c:pt>
                <c:pt idx="2">
                  <c:v>0</c:v>
                </c:pt>
                <c:pt idx="3">
                  <c:v>1.5505974124111668</c:v>
                </c:pt>
                <c:pt idx="4">
                  <c:v>2.9444389791664394</c:v>
                </c:pt>
              </c:numCache>
            </c:numRef>
          </c:xVal>
          <c:yVal>
            <c:numRef>
              <c:f>'At least one chronic disease'!$C$12:$C$16</c:f>
              <c:numCache>
                <c:formatCode>0.0000</c:formatCode>
                <c:ptCount val="5"/>
                <c:pt idx="0">
                  <c:v>0.15273173670163467</c:v>
                </c:pt>
                <c:pt idx="1">
                  <c:v>0.80873963483651012</c:v>
                </c:pt>
                <c:pt idx="2">
                  <c:v>1.1568192312449097</c:v>
                </c:pt>
                <c:pt idx="3">
                  <c:v>1.3271732381120933</c:v>
                </c:pt>
                <c:pt idx="4">
                  <c:v>1.3542550073752739</c:v>
                </c:pt>
              </c:numCache>
            </c:numRef>
          </c:yVal>
          <c:smooth val="1"/>
          <c:extLst>
            <c:ext xmlns:c15="http://schemas.microsoft.com/office/drawing/2012/chart" uri="{02D57815-91ED-43cb-92C2-25804820EDAC}">
              <c15:datalabelsRange>
                <c15:f>'At least one chronic disease'!$D$12:$D$16</c15:f>
                <c15:dlblRangeCache>
                  <c:ptCount val="5"/>
                  <c:pt idx="0">
                    <c:v>5.0%</c:v>
                  </c:pt>
                  <c:pt idx="1">
                    <c:v>17.5%</c:v>
                  </c:pt>
                  <c:pt idx="2">
                    <c:v>50.0%</c:v>
                  </c:pt>
                  <c:pt idx="3">
                    <c:v>82.5%</c:v>
                  </c:pt>
                  <c:pt idx="4">
                    <c:v>95.0%</c:v>
                  </c:pt>
                </c15:dlblRangeCache>
              </c15:datalabelsRange>
            </c:ext>
            <c:ext xmlns:c16="http://schemas.microsoft.com/office/drawing/2014/chart" uri="{C3380CC4-5D6E-409C-BE32-E72D297353CC}">
              <c16:uniqueId val="{00000000-09F5-4BC7-9031-612766DE6C17}"/>
            </c:ext>
          </c:extLst>
        </c:ser>
        <c:dLbls>
          <c:showLegendKey val="0"/>
          <c:showVal val="0"/>
          <c:showCatName val="0"/>
          <c:showSerName val="0"/>
          <c:showPercent val="0"/>
          <c:showBubbleSize val="0"/>
        </c:dLbls>
        <c:axId val="1875556223"/>
        <c:axId val="1875561503"/>
      </c:scatterChart>
      <c:valAx>
        <c:axId val="1875556223"/>
        <c:scaling>
          <c:orientation val="minMax"/>
          <c:max val="3"/>
          <c:min val="-3"/>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1875561503"/>
        <c:crosses val="autoZero"/>
        <c:crossBetween val="midCat"/>
      </c:valAx>
      <c:valAx>
        <c:axId val="1875561503"/>
        <c:scaling>
          <c:orientation val="minMax"/>
          <c:max val="1.4"/>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187555622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Probability of at least one chronic disease vs. vaccination incidence</a:t>
            </a:r>
            <a:endParaRPr lang="en-US" sz="1400" b="0" i="0" u="none" strike="noStrike" baseline="0">
              <a:solidFill>
                <a:sysClr val="windowText" lastClr="000000">
                  <a:lumMod val="65000"/>
                  <a:lumOff val="35000"/>
                </a:sysClr>
              </a:solidFill>
              <a:effectLst/>
            </a:endParaRPr>
          </a:p>
          <a:p>
            <a:pPr>
              <a:defRPr/>
            </a:pPr>
            <a:r>
              <a:rPr lang="en-US" sz="1300" b="1" i="0" u="none" strike="noStrike" baseline="0">
                <a:solidFill>
                  <a:sysClr val="windowText" lastClr="000000"/>
                </a:solidFill>
                <a:effectLst/>
              </a:rPr>
              <a:t>(labels: vaccine incidence bin mid-point, chronic disease probability)</a:t>
            </a:r>
            <a:endParaRPr lang="en-US" sz="13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prstDash val="sysDot"/>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b"/>
            <c:showLegendKey val="0"/>
            <c:showVal val="1"/>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'At least one chronic disease'!$D$12:$D$16</c:f>
              <c:numCache>
                <c:formatCode>0.0%</c:formatCode>
                <c:ptCount val="5"/>
                <c:pt idx="0">
                  <c:v>0.05</c:v>
                </c:pt>
                <c:pt idx="1">
                  <c:v>0.17499999999999999</c:v>
                </c:pt>
                <c:pt idx="2">
                  <c:v>0.5</c:v>
                </c:pt>
                <c:pt idx="3">
                  <c:v>0.82499999999999996</c:v>
                </c:pt>
                <c:pt idx="4">
                  <c:v>0.95</c:v>
                </c:pt>
              </c:numCache>
            </c:numRef>
          </c:xVal>
          <c:yVal>
            <c:numRef>
              <c:f>'At least one chronic disease'!$E$12:$E$16</c:f>
              <c:numCache>
                <c:formatCode>0.0%</c:formatCode>
                <c:ptCount val="5"/>
                <c:pt idx="0">
                  <c:v>0.53810888252149003</c:v>
                </c:pt>
                <c:pt idx="1">
                  <c:v>0.69184086311530679</c:v>
                </c:pt>
                <c:pt idx="2">
                  <c:v>0.76075427224513836</c:v>
                </c:pt>
                <c:pt idx="3">
                  <c:v>0.79037267080745333</c:v>
                </c:pt>
                <c:pt idx="4">
                  <c:v>0.79482439926062842</c:v>
                </c:pt>
              </c:numCache>
            </c:numRef>
          </c:yVal>
          <c:smooth val="1"/>
          <c:extLst>
            <c:ext xmlns:c16="http://schemas.microsoft.com/office/drawing/2014/chart" uri="{C3380CC4-5D6E-409C-BE32-E72D297353CC}">
              <c16:uniqueId val="{00000000-7B14-493C-A94A-303717523B38}"/>
            </c:ext>
          </c:extLst>
        </c:ser>
        <c:dLbls>
          <c:dLblPos val="b"/>
          <c:showLegendKey val="0"/>
          <c:showVal val="1"/>
          <c:showCatName val="0"/>
          <c:showSerName val="0"/>
          <c:showPercent val="0"/>
          <c:showBubbleSize val="0"/>
        </c:dLbls>
        <c:axId val="783306176"/>
        <c:axId val="783303776"/>
      </c:scatterChart>
      <c:valAx>
        <c:axId val="783306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783303776"/>
        <c:crosses val="autoZero"/>
        <c:crossBetween val="midCat"/>
      </c:valAx>
      <c:valAx>
        <c:axId val="783303776"/>
        <c:scaling>
          <c:orientation val="minMax"/>
          <c:max val="0.8"/>
          <c:min val="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7833061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Log odds allergies </a:t>
            </a:r>
            <a:r>
              <a:rPr lang="en-US" sz="1400" b="1" i="0" u="none" strike="noStrike" baseline="0">
                <a:solidFill>
                  <a:sysClr val="windowText" lastClr="000000"/>
                </a:solidFill>
                <a:effectLst/>
              </a:rPr>
              <a:t>vs. logit vaccination incidence</a:t>
            </a:r>
          </a:p>
          <a:p>
            <a:pPr>
              <a:defRPr/>
            </a:pPr>
            <a:r>
              <a:rPr lang="en-US" sz="1400" b="1" i="0" u="none" strike="noStrike" baseline="0">
                <a:solidFill>
                  <a:sysClr val="windowText" lastClr="000000"/>
                </a:solidFill>
                <a:effectLst/>
              </a:rPr>
              <a:t>(labels indicate vaccination incidence bin mid-point)</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prstDash val="sysDot"/>
              <a:round/>
            </a:ln>
            <a:effectLst/>
          </c:spPr>
          <c:marker>
            <c:symbol val="circle"/>
            <c:size val="5"/>
            <c:spPr>
              <a:solidFill>
                <a:schemeClr val="accent1"/>
              </a:solidFill>
              <a:ln w="9525">
                <a:solidFill>
                  <a:schemeClr val="accent1"/>
                </a:solidFill>
              </a:ln>
              <a:effectLst/>
            </c:spPr>
          </c:marker>
          <c:dLbls>
            <c:dLbl>
              <c:idx val="0"/>
              <c:tx>
                <c:rich>
                  <a:bodyPr/>
                  <a:lstStyle/>
                  <a:p>
                    <a:fld id="{105A654E-3D74-4BBA-B76A-993FE797531B}"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B53-4D78-9CA1-F651BF540CD8}"/>
                </c:ext>
              </c:extLst>
            </c:dLbl>
            <c:dLbl>
              <c:idx val="1"/>
              <c:tx>
                <c:rich>
                  <a:bodyPr/>
                  <a:lstStyle/>
                  <a:p>
                    <a:fld id="{06A8B2E6-36E0-4272-AF18-9CDC66D9CFFF}"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B53-4D78-9CA1-F651BF540CD8}"/>
                </c:ext>
              </c:extLst>
            </c:dLbl>
            <c:dLbl>
              <c:idx val="2"/>
              <c:tx>
                <c:rich>
                  <a:bodyPr/>
                  <a:lstStyle/>
                  <a:p>
                    <a:fld id="{0817DE76-25E4-4480-A076-E8B5854442AA}"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B53-4D78-9CA1-F651BF540CD8}"/>
                </c:ext>
              </c:extLst>
            </c:dLbl>
            <c:dLbl>
              <c:idx val="3"/>
              <c:tx>
                <c:rich>
                  <a:bodyPr/>
                  <a:lstStyle/>
                  <a:p>
                    <a:fld id="{3F4D61EF-54F0-4E0B-944F-F89C963F93E5}"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B53-4D78-9CA1-F651BF540CD8}"/>
                </c:ext>
              </c:extLst>
            </c:dLbl>
            <c:dLbl>
              <c:idx val="4"/>
              <c:tx>
                <c:rich>
                  <a:bodyPr/>
                  <a:lstStyle/>
                  <a:p>
                    <a:fld id="{54998C26-8921-4F02-9879-F8BC2C19198B}" type="CELLRANGE">
                      <a:rPr lang="en-US"/>
                      <a:pPr/>
                      <a:t>[CELLRANGE]</a:t>
                    </a:fld>
                    <a:endParaRPr 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B53-4D78-9CA1-F651BF540C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1"/>
            <c:dispEq val="1"/>
            <c:trendlineLbl>
              <c:layout>
                <c:manualLayout>
                  <c:x val="-0.25481689788776402"/>
                  <c:y val="0.2692807149106361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Allergies!$B$12:$B$16</c:f>
              <c:numCache>
                <c:formatCode>0.0000</c:formatCode>
                <c:ptCount val="5"/>
                <c:pt idx="0">
                  <c:v>-2.9444389791664403</c:v>
                </c:pt>
                <c:pt idx="1">
                  <c:v>-1.5505974124111668</c:v>
                </c:pt>
                <c:pt idx="2">
                  <c:v>0</c:v>
                </c:pt>
                <c:pt idx="3">
                  <c:v>1.5505974124111668</c:v>
                </c:pt>
                <c:pt idx="4">
                  <c:v>2.9444389791664394</c:v>
                </c:pt>
              </c:numCache>
            </c:numRef>
          </c:xVal>
          <c:yVal>
            <c:numRef>
              <c:f>Allergies!$C$12:$C$16</c:f>
              <c:numCache>
                <c:formatCode>0.0000</c:formatCode>
                <c:ptCount val="5"/>
                <c:pt idx="0">
                  <c:v>-2.2068123784913731</c:v>
                </c:pt>
                <c:pt idx="1">
                  <c:v>-1.6322680927543178</c:v>
                </c:pt>
                <c:pt idx="2">
                  <c:v>-1.2429404490228495</c:v>
                </c:pt>
                <c:pt idx="3">
                  <c:v>-1.0254088846448146</c:v>
                </c:pt>
                <c:pt idx="4">
                  <c:v>-1.0141229811111898</c:v>
                </c:pt>
              </c:numCache>
            </c:numRef>
          </c:yVal>
          <c:smooth val="1"/>
          <c:extLst>
            <c:ext xmlns:c15="http://schemas.microsoft.com/office/drawing/2012/chart" uri="{02D57815-91ED-43cb-92C2-25804820EDAC}">
              <c15:datalabelsRange>
                <c15:f>'At least one chronic disease'!$D$12:$D$16</c15:f>
                <c15:dlblRangeCache>
                  <c:ptCount val="5"/>
                  <c:pt idx="0">
                    <c:v>5.0%</c:v>
                  </c:pt>
                  <c:pt idx="1">
                    <c:v>17.5%</c:v>
                  </c:pt>
                  <c:pt idx="2">
                    <c:v>50.0%</c:v>
                  </c:pt>
                  <c:pt idx="3">
                    <c:v>82.5%</c:v>
                  </c:pt>
                  <c:pt idx="4">
                    <c:v>95.0%</c:v>
                  </c:pt>
                </c15:dlblRangeCache>
              </c15:datalabelsRange>
            </c:ext>
            <c:ext xmlns:c16="http://schemas.microsoft.com/office/drawing/2014/chart" uri="{C3380CC4-5D6E-409C-BE32-E72D297353CC}">
              <c16:uniqueId val="{00000006-CB53-4D78-9CA1-F651BF540CD8}"/>
            </c:ext>
          </c:extLst>
        </c:ser>
        <c:dLbls>
          <c:showLegendKey val="0"/>
          <c:showVal val="0"/>
          <c:showCatName val="0"/>
          <c:showSerName val="0"/>
          <c:showPercent val="0"/>
          <c:showBubbleSize val="0"/>
        </c:dLbls>
        <c:axId val="1875556223"/>
        <c:axId val="1875561503"/>
      </c:scatterChart>
      <c:valAx>
        <c:axId val="1875556223"/>
        <c:scaling>
          <c:orientation val="minMax"/>
          <c:max val="3"/>
          <c:min val="-3"/>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1875561503"/>
        <c:crosses val="autoZero"/>
        <c:crossBetween val="midCat"/>
      </c:valAx>
      <c:valAx>
        <c:axId val="1875561503"/>
        <c:scaling>
          <c:orientation val="minMax"/>
          <c:max val="-0.9"/>
          <c:min val="-2.2999999999999998"/>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187555622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Probability of allergies vs. vaccination incidence</a:t>
            </a:r>
            <a:endParaRPr lang="en-US" sz="1400" b="0" i="0" u="none" strike="noStrike" baseline="0">
              <a:solidFill>
                <a:sysClr val="windowText" lastClr="000000">
                  <a:lumMod val="65000"/>
                  <a:lumOff val="35000"/>
                </a:sysClr>
              </a:solidFill>
              <a:effectLst/>
            </a:endParaRPr>
          </a:p>
          <a:p>
            <a:pPr>
              <a:defRPr/>
            </a:pPr>
            <a:r>
              <a:rPr lang="en-US" sz="1300" b="1" i="0" u="none" strike="noStrike" baseline="0">
                <a:solidFill>
                  <a:sysClr val="windowText" lastClr="000000"/>
                </a:solidFill>
                <a:effectLst/>
              </a:rPr>
              <a:t>(labels: vaccine incidence bin mid-point, allergies probability)</a:t>
            </a:r>
            <a:endParaRPr lang="en-US" sz="13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prstDash val="sysDot"/>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b"/>
            <c:showLegendKey val="0"/>
            <c:showVal val="1"/>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Allergies!$D$12:$D$16</c:f>
              <c:numCache>
                <c:formatCode>0.0%</c:formatCode>
                <c:ptCount val="5"/>
                <c:pt idx="0">
                  <c:v>0.05</c:v>
                </c:pt>
                <c:pt idx="1">
                  <c:v>0.17499999999999999</c:v>
                </c:pt>
                <c:pt idx="2">
                  <c:v>0.5</c:v>
                </c:pt>
                <c:pt idx="3">
                  <c:v>0.82499999999999996</c:v>
                </c:pt>
                <c:pt idx="4">
                  <c:v>0.95</c:v>
                </c:pt>
              </c:numCache>
            </c:numRef>
          </c:xVal>
          <c:yVal>
            <c:numRef>
              <c:f>Allergies!$E$12:$E$16</c:f>
              <c:numCache>
                <c:formatCode>0.0%</c:formatCode>
                <c:ptCount val="5"/>
                <c:pt idx="0">
                  <c:v>9.9140401146131804E-2</c:v>
                </c:pt>
                <c:pt idx="1">
                  <c:v>0.16351989211058665</c:v>
                </c:pt>
                <c:pt idx="2">
                  <c:v>0.22392457277548616</c:v>
                </c:pt>
                <c:pt idx="3">
                  <c:v>0.2639751552795031</c:v>
                </c:pt>
                <c:pt idx="4">
                  <c:v>0.26617375231053603</c:v>
                </c:pt>
              </c:numCache>
            </c:numRef>
          </c:yVal>
          <c:smooth val="1"/>
          <c:extLst>
            <c:ext xmlns:c16="http://schemas.microsoft.com/office/drawing/2014/chart" uri="{C3380CC4-5D6E-409C-BE32-E72D297353CC}">
              <c16:uniqueId val="{00000000-04AF-4170-8043-05FB2AEB0CFB}"/>
            </c:ext>
          </c:extLst>
        </c:ser>
        <c:dLbls>
          <c:dLblPos val="b"/>
          <c:showLegendKey val="0"/>
          <c:showVal val="1"/>
          <c:showCatName val="0"/>
          <c:showSerName val="0"/>
          <c:showPercent val="0"/>
          <c:showBubbleSize val="0"/>
        </c:dLbls>
        <c:axId val="783306176"/>
        <c:axId val="783303776"/>
      </c:scatterChart>
      <c:valAx>
        <c:axId val="783306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783303776"/>
        <c:crosses val="autoZero"/>
        <c:crossBetween val="midCat"/>
      </c:valAx>
      <c:valAx>
        <c:axId val="783303776"/>
        <c:scaling>
          <c:orientation val="minMax"/>
          <c:max val="0.27"/>
          <c:min val="9.0000000000000024E-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7833061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180974</xdr:colOff>
      <xdr:row>69</xdr:row>
      <xdr:rowOff>95247</xdr:rowOff>
    </xdr:from>
    <xdr:to>
      <xdr:col>14</xdr:col>
      <xdr:colOff>9525</xdr:colOff>
      <xdr:row>131</xdr:row>
      <xdr:rowOff>85724</xdr:rowOff>
    </xdr:to>
    <xdr:sp macro="" textlink="">
      <xdr:nvSpPr>
        <xdr:cNvPr id="2" name="TextBox 1">
          <a:extLst>
            <a:ext uri="{FF2B5EF4-FFF2-40B4-BE49-F238E27FC236}">
              <a16:creationId xmlns:a16="http://schemas.microsoft.com/office/drawing/2014/main" id="{D908C754-1337-437E-92FD-893111306588}"/>
            </a:ext>
          </a:extLst>
        </xdr:cNvPr>
        <xdr:cNvSpPr txBox="1"/>
      </xdr:nvSpPr>
      <xdr:spPr>
        <a:xfrm>
          <a:off x="3400424" y="14573247"/>
          <a:ext cx="8724901" cy="118014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endParaRPr lang="en-US" sz="1100"/>
        </a:p>
        <a:p>
          <a:r>
            <a:rPr lang="en-US" sz="1100"/>
            <a:t>1. The odds</a:t>
          </a:r>
          <a:r>
            <a:rPr lang="en-US" sz="1100" baseline="0"/>
            <a:t> ratio (</a:t>
          </a:r>
          <a:r>
            <a:rPr lang="en-US" sz="1100"/>
            <a:t>OR column Q) is between the HIGHLY vaxxed vs. Unvaxxed. A number &gt;1 means that</a:t>
          </a:r>
          <a:r>
            <a:rPr lang="en-US" sz="1100" baseline="0"/>
            <a:t> being heavily vaccinated made it more likely you will suffer from the disease.</a:t>
          </a:r>
          <a:endParaRPr lang="en-US" sz="1100"/>
        </a:p>
        <a:p>
          <a:r>
            <a:rPr lang="en-US" sz="1100"/>
            <a:t>2. The p-value is the one-sided p-value. Values under .05 mean the result is "statistically signficant."</a:t>
          </a:r>
        </a:p>
        <a:p>
          <a:r>
            <a:rPr lang="en-US" sz="1100"/>
            <a:t>3.</a:t>
          </a:r>
          <a:r>
            <a:rPr lang="en-US" sz="1100" baseline="0"/>
            <a:t> The first condition is opposite (healthy) so the one-sided p-value is 1 which is expected for a 1-sided p-value looking at whether things got worse. The OR was .3 which means the odds are 3:1 that you will have no health problems if you are NOT vaccinated.</a:t>
          </a:r>
        </a:p>
        <a:p>
          <a:endParaRPr lang="en-US" sz="1100" baseline="0"/>
        </a:p>
        <a:p>
          <a:r>
            <a:rPr lang="en-US" sz="1100" baseline="0"/>
            <a:t>In short, this survey confirmed, once again, that vaccination is HORRIBLE for the health of Americans; they are the most destructive health interventions every created. We have over 25 years of data in the US (in actual medical practices, not bogus database studies) showing that kids who are fully unvaccinated are better off than their vaccinated peers.</a:t>
          </a:r>
        </a:p>
        <a:p>
          <a:endParaRPr lang="en-US" sz="1100" baseline="0"/>
        </a:p>
        <a:p>
          <a:r>
            <a:rPr lang="en-US" sz="1100" b="1" baseline="0"/>
            <a:t>They will claim my survey is wrong, yet they will NEVER  do their own study to show us  the "correct" number. Why not?</a:t>
          </a:r>
        </a:p>
        <a:p>
          <a:r>
            <a:rPr lang="en-US" sz="1100" baseline="0"/>
            <a:t>This is why the NIH will NEVER do a similar study or ever try to replicate this study. It would totally destroy the credibility of the medical community. Even the National Academy of Medicine isn't going to touch this. They can't lie. So they'll simply do nothing.</a:t>
          </a:r>
        </a:p>
        <a:p>
          <a:endParaRPr lang="en-US" sz="1100" baseline="0"/>
        </a:p>
        <a:p>
          <a:r>
            <a:rPr lang="en-US" sz="1100" baseline="0"/>
            <a:t>And that's why everyone will attack this research even though any person can replicate what I have done here. It only took me an hour to create the survey, just over 12 hours to run it to gather nearly 10,000 results, and about an hour to construct this spreadsheet to summarize the results.</a:t>
          </a:r>
        </a:p>
        <a:p>
          <a:endParaRPr lang="en-US" sz="1100" baseline="0"/>
        </a:p>
        <a:p>
          <a:r>
            <a:rPr lang="en-US" sz="1100" baseline="0"/>
            <a:t>What the survey showed  is that vaccines are associated with a statistically signficant elevation of over 50 chronic conditions.</a:t>
          </a:r>
        </a:p>
        <a:p>
          <a:endParaRPr lang="en-US" sz="1100" baseline="0"/>
        </a:p>
        <a:p>
          <a:r>
            <a:rPr lang="en-US" sz="1100" b="1" baseline="0"/>
            <a:t>Sources of bias</a:t>
          </a:r>
        </a:p>
        <a:p>
          <a:r>
            <a:rPr lang="en-US" sz="1100" baseline="0"/>
            <a:t>There are two major potential sources of bias in the survey:</a:t>
          </a:r>
        </a:p>
        <a:p>
          <a:endParaRPr lang="en-US" sz="1100" baseline="0"/>
        </a:p>
        <a:p>
          <a:r>
            <a:rPr lang="en-US" sz="1100" baseline="0"/>
            <a:t>1. People who are vaccine injured are more likely to be one of my readers. So the survey may over estimate the effect size.</a:t>
          </a:r>
        </a:p>
        <a:p>
          <a:r>
            <a:rPr lang="en-US" sz="1100" baseline="0"/>
            <a:t>2. There is the helpful respondent bias where people who understand the purpose of the survey are more likely to participate if they think their answers would be consistent with what the survey was looking for. However I minimized this because it was called a general health survey. </a:t>
          </a:r>
        </a:p>
        <a:p>
          <a:r>
            <a:rPr lang="en-US" sz="1100" baseline="0"/>
            <a:t>3. Parents filled it out for themselves, so the average age was 58. So fully vaccinated for a 58 year old wasn't as extensive as kids are getting now. This is likely the main reason why the OR values are smaller. Segmenting the respondents by age and calculating odds ratios for each symptom would be very interesting. But I have a separate study where parents filled out the forms for their kids. That survey has much less bias (because of the one level of indirection) and was equally devastating. </a:t>
          </a:r>
        </a:p>
        <a:p>
          <a:endParaRPr lang="en-US" sz="1100" baseline="0"/>
        </a:p>
        <a:p>
          <a:r>
            <a:rPr lang="en-US" sz="1100" baseline="0"/>
            <a:t>Due to point #1, the COVID vaccine injury line should be discounted. I freely admit that. </a:t>
          </a:r>
        </a:p>
        <a:p>
          <a:endParaRPr lang="en-US" sz="1100" baseline="0"/>
        </a:p>
        <a:p>
          <a:r>
            <a:rPr lang="en-US" sz="1100" b="1" baseline="0"/>
            <a:t>My results are more conservative than other studies using clinical data</a:t>
          </a:r>
        </a:p>
        <a:p>
          <a:r>
            <a:rPr lang="en-US" sz="1100" baseline="0"/>
            <a:t>The other lines should be compared with other studies in the peer-reviewed literature to determine if there is a bias. See the comparison tab where I do this. </a:t>
          </a:r>
          <a:r>
            <a:rPr lang="en-US" sz="1100" b="1" baseline="0"/>
            <a:t>What is clear is that my study underestimates the effects that were observed in other studies</a:t>
          </a:r>
          <a:r>
            <a:rPr lang="en-US" sz="1100" baseline="0"/>
            <a:t>. In other words, my survey is very conservative and reality is much worse than my results since my results were primarily adults who were responding.</a:t>
          </a:r>
        </a:p>
        <a:p>
          <a:endParaRPr lang="en-US" sz="1100" baseline="0"/>
        </a:p>
        <a:p>
          <a:r>
            <a:rPr lang="en-US" sz="1100" baseline="0"/>
            <a:t>In short, my survey, shows that that vaccines are even worse than shown here when we broaden out the age range to younger ages who got more shots. </a:t>
          </a:r>
          <a:r>
            <a:rPr lang="en-US" sz="1100" b="1" baseline="0"/>
            <a:t>The vaccines are a train wreck which is why the NIH is never going to do the study it should have done decades ago</a:t>
          </a:r>
          <a:r>
            <a:rPr lang="en-US" sz="1100" baseline="0"/>
            <a:t>. They could do a survey exactly like I did. Easy peasy. But all the surveys show the same thing: the vaccines are a disaster.</a:t>
          </a:r>
        </a:p>
        <a:p>
          <a:endParaRPr lang="en-US" sz="1100" baseline="0"/>
        </a:p>
        <a:p>
          <a:r>
            <a:rPr lang="en-US" sz="1100" baseline="0"/>
            <a:t>Because mostly parents filled out for themselves, the autism odds ratio in this survey are understated vs. the true odds rate since severely autistic people may not be capable of filling out the survey for themselves.</a:t>
          </a:r>
        </a:p>
        <a:p>
          <a:endParaRPr lang="en-US" sz="1100" baseline="0"/>
        </a:p>
        <a:p>
          <a:r>
            <a:rPr lang="en-US" sz="1100" baseline="0"/>
            <a:t>Lyme disease was accidentally included twice, but the results were the same. Lyme disease is, as most people know, something you get from ticks, and thus you don't have a higher chance of getting it if you are vaccinated. The p-value was nearly 1 showing that the survey found no causality. This is an interesting control since it shows that the resutls we got made sense. If the effect size was large and the p-value was small, it would mean that our survey would be unreliable.</a:t>
          </a:r>
        </a:p>
        <a:p>
          <a:endParaRPr lang="en-US" sz="1100" baseline="0"/>
        </a:p>
        <a:p>
          <a:r>
            <a:rPr lang="en-US" sz="1100" baseline="0"/>
            <a:t>Birth defects cannot be caused by vaccination. However, if you were fully vaccinated, it's because your parents believed in vaccination and more likely than not vaccinated the mother during pregnancy. This bears further investigation since the link between pregnancy vaccines and birth defects has been established in other studies (e.g., The Control Group). I will examine this in a separate worksheet.</a:t>
          </a:r>
        </a:p>
        <a:p>
          <a:endParaRPr lang="en-US" sz="1100" baseline="0"/>
        </a:p>
        <a:p>
          <a:r>
            <a:rPr lang="en-US" sz="1100" baseline="0"/>
            <a:t>This is the first time, AFAIK, that someone has looked at the </a:t>
          </a:r>
          <a:r>
            <a:rPr lang="en-US" sz="1100" b="1" baseline="0"/>
            <a:t>association between sexual orientation issues and vaccines</a:t>
          </a:r>
          <a:r>
            <a:rPr lang="en-US" sz="1100" baseline="0"/>
            <a:t>. The effect size is huge (one of the largest effect sizes in this study) and it was highly statistically significant. This has been suspected by many people, but AFAIK, this is the first time the association has been observed in a study. There shouldn't be any bias here because nobody has suggested in the past that there is a connection. So this result is stunning.</a:t>
          </a:r>
        </a:p>
        <a:p>
          <a:endParaRPr lang="en-US" sz="1100" baseline="0"/>
        </a:p>
        <a:p>
          <a:r>
            <a:rPr lang="en-US" sz="1100" baseline="0"/>
            <a:t>What might be the cause of this? Some people have speculated that the Hepatitis A vaccine which was introduced in 2004. It contains MRC-5 potentially with male DNA. Add 12 years to get to puberty, and we get to 2016 which was an inflection point for gender issues when girls wanting to be boys reached parity with boys wanting to be girls. </a:t>
          </a:r>
        </a:p>
        <a:p>
          <a:endParaRPr lang="en-US" sz="1100" baseline="0"/>
        </a:p>
        <a:p>
          <a:pPr fontAlgn="base"/>
          <a:r>
            <a:rPr lang="en-US" sz="1100" baseline="0"/>
            <a:t>All the results are verifiable by third parties because I have the contact info for all the respondents. I welcome fact checkers with open arms to verify the responses.  </a:t>
          </a:r>
          <a:endParaRPr lang="en-US" sz="1100" baseline="0">
            <a:solidFill>
              <a:schemeClr val="dk1"/>
            </a:solidFill>
            <a:effectLst/>
            <a:latin typeface="+mn-lt"/>
            <a:ea typeface="+mn-ea"/>
            <a:cs typeface="+mn-cs"/>
          </a:endParaRPr>
        </a:p>
      </xdr:txBody>
    </xdr:sp>
    <xdr:clientData/>
  </xdr:twoCellAnchor>
  <xdr:twoCellAnchor>
    <xdr:from>
      <xdr:col>14</xdr:col>
      <xdr:colOff>266700</xdr:colOff>
      <xdr:row>69</xdr:row>
      <xdr:rowOff>95250</xdr:rowOff>
    </xdr:from>
    <xdr:to>
      <xdr:col>19</xdr:col>
      <xdr:colOff>581025</xdr:colOff>
      <xdr:row>84</xdr:row>
      <xdr:rowOff>57150</xdr:rowOff>
    </xdr:to>
    <xdr:sp macro="" textlink="">
      <xdr:nvSpPr>
        <xdr:cNvPr id="3" name="TextBox 2">
          <a:extLst>
            <a:ext uri="{FF2B5EF4-FFF2-40B4-BE49-F238E27FC236}">
              <a16:creationId xmlns:a16="http://schemas.microsoft.com/office/drawing/2014/main" id="{C8F90FFB-1D85-4B20-88FB-54AF488DDE46}"/>
            </a:ext>
          </a:extLst>
        </xdr:cNvPr>
        <xdr:cNvSpPr txBox="1"/>
      </xdr:nvSpPr>
      <xdr:spPr>
        <a:xfrm>
          <a:off x="12382500" y="14573250"/>
          <a:ext cx="4010025"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Results were</a:t>
          </a:r>
          <a:r>
            <a:rPr lang="en-US" sz="1100" baseline="0"/>
            <a:t> not statistically significant for these conditions either because 1) there is no linkage or because  2) we didn't have sufficent data relative to the effect size.</a:t>
          </a: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Lyme disease</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Glaucoma</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Down's syndrome</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COPD</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SIDS</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Neurological disorder affecting senses (deaf, blind, mute,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Parkinson's disease (shakes)</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Blood cancers (Leukemia, lymphoma, myeloma, ...)</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Diabetes Type II</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Strabismus (eyes not synchronized)</a:t>
          </a:r>
          <a:r>
            <a:rPr lang="en-US" sz="1100">
              <a:solidFill>
                <a:schemeClr val="dk1"/>
              </a:solidFill>
              <a:effectLst/>
              <a:latin typeface="+mn-lt"/>
              <a:ea typeface="+mn-ea"/>
              <a:cs typeface="+mn-cs"/>
            </a:rPr>
            <a:t>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80962</xdr:colOff>
      <xdr:row>11</xdr:row>
      <xdr:rowOff>42862</xdr:rowOff>
    </xdr:from>
    <xdr:to>
      <xdr:col>17</xdr:col>
      <xdr:colOff>100012</xdr:colOff>
      <xdr:row>48</xdr:row>
      <xdr:rowOff>100012</xdr:rowOff>
    </xdr:to>
    <xdr:graphicFrame macro="">
      <xdr:nvGraphicFramePr>
        <xdr:cNvPr id="2" name="Chart 1">
          <a:extLst>
            <a:ext uri="{FF2B5EF4-FFF2-40B4-BE49-F238E27FC236}">
              <a16:creationId xmlns:a16="http://schemas.microsoft.com/office/drawing/2014/main" id="{9611D95C-2DD3-DBED-0037-14A9C62A91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185737</xdr:colOff>
      <xdr:row>11</xdr:row>
      <xdr:rowOff>33337</xdr:rowOff>
    </xdr:from>
    <xdr:to>
      <xdr:col>27</xdr:col>
      <xdr:colOff>490537</xdr:colOff>
      <xdr:row>48</xdr:row>
      <xdr:rowOff>90487</xdr:rowOff>
    </xdr:to>
    <xdr:graphicFrame macro="">
      <xdr:nvGraphicFramePr>
        <xdr:cNvPr id="3" name="Chart 2">
          <a:extLst>
            <a:ext uri="{FF2B5EF4-FFF2-40B4-BE49-F238E27FC236}">
              <a16:creationId xmlns:a16="http://schemas.microsoft.com/office/drawing/2014/main" id="{2501F16A-D44D-2C06-7EE8-741A750D9E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80962</xdr:colOff>
      <xdr:row>11</xdr:row>
      <xdr:rowOff>42862</xdr:rowOff>
    </xdr:from>
    <xdr:to>
      <xdr:col>17</xdr:col>
      <xdr:colOff>100012</xdr:colOff>
      <xdr:row>48</xdr:row>
      <xdr:rowOff>100012</xdr:rowOff>
    </xdr:to>
    <xdr:graphicFrame macro="">
      <xdr:nvGraphicFramePr>
        <xdr:cNvPr id="2" name="Chart 1">
          <a:extLst>
            <a:ext uri="{FF2B5EF4-FFF2-40B4-BE49-F238E27FC236}">
              <a16:creationId xmlns:a16="http://schemas.microsoft.com/office/drawing/2014/main" id="{097528B0-76BA-423C-8189-6AC663120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185737</xdr:colOff>
      <xdr:row>11</xdr:row>
      <xdr:rowOff>33337</xdr:rowOff>
    </xdr:from>
    <xdr:to>
      <xdr:col>27</xdr:col>
      <xdr:colOff>490537</xdr:colOff>
      <xdr:row>48</xdr:row>
      <xdr:rowOff>90487</xdr:rowOff>
    </xdr:to>
    <xdr:graphicFrame macro="">
      <xdr:nvGraphicFramePr>
        <xdr:cNvPr id="3" name="Chart 2">
          <a:extLst>
            <a:ext uri="{FF2B5EF4-FFF2-40B4-BE49-F238E27FC236}">
              <a16:creationId xmlns:a16="http://schemas.microsoft.com/office/drawing/2014/main" id="{59494BC4-F0DD-49F6-9C0D-518568A27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6934-909A-455D-B222-C0EF8A517779}">
  <dimension ref="A1:AG68"/>
  <sheetViews>
    <sheetView tabSelected="1" topLeftCell="S1" workbookViewId="0">
      <pane ySplit="2" topLeftCell="A3" activePane="bottomLeft" state="frozen"/>
      <selection pane="bottomLeft" activeCell="AB56" sqref="AB56"/>
    </sheetView>
  </sheetViews>
  <sheetFormatPr defaultColWidth="9.15625" defaultRowHeight="12.6" x14ac:dyDescent="0.45"/>
  <cols>
    <col min="1" max="1" width="46.83984375" style="1" bestFit="1" customWidth="1"/>
    <col min="2" max="2" width="7" style="1" customWidth="1"/>
    <col min="3" max="3" width="13" style="1" customWidth="1"/>
    <col min="4" max="4" width="10.26171875" style="1" customWidth="1"/>
    <col min="5" max="5" width="8.26171875" style="1" bestFit="1" customWidth="1"/>
    <col min="6" max="6" width="8" style="1" bestFit="1" customWidth="1"/>
    <col min="7" max="7" width="4.41796875" style="1" bestFit="1" customWidth="1"/>
    <col min="8" max="9" width="9.15625" style="1"/>
    <col min="10" max="10" width="7.83984375" style="1" bestFit="1" customWidth="1"/>
    <col min="11" max="13" width="5.68359375" style="1" bestFit="1" customWidth="1"/>
    <col min="14" max="14" width="7.83984375" style="1" bestFit="1" customWidth="1"/>
    <col min="15" max="15" width="7.68359375" style="1" bestFit="1" customWidth="1"/>
    <col min="16" max="16" width="9.15625" style="1"/>
    <col min="17" max="17" width="8.83984375" style="1" bestFit="1" customWidth="1"/>
    <col min="18" max="18" width="14.68359375" style="1" bestFit="1" customWidth="1"/>
    <col min="19" max="19" width="7.41796875" style="1" customWidth="1"/>
    <col min="20" max="20" width="7.26171875" style="1" bestFit="1" customWidth="1"/>
    <col min="21" max="25" width="6.26171875" style="1" bestFit="1" customWidth="1"/>
    <col min="26" max="26" width="9.15625" style="1"/>
    <col min="27" max="28" width="6.26171875" style="1" bestFit="1" customWidth="1"/>
    <col min="29" max="29" width="6.578125" style="1" bestFit="1" customWidth="1"/>
    <col min="30" max="30" width="5.68359375" style="1" bestFit="1" customWidth="1"/>
    <col min="31" max="31" width="6" style="1" bestFit="1" customWidth="1"/>
    <col min="32" max="32" width="6.15625" style="1" bestFit="1" customWidth="1"/>
    <col min="33" max="33" width="46.83984375" style="1" bestFit="1" customWidth="1"/>
    <col min="34" max="16384" width="9.15625" style="1"/>
  </cols>
  <sheetData>
    <row r="1" spans="1:33" x14ac:dyDescent="0.45">
      <c r="K1" s="1" t="s">
        <v>76</v>
      </c>
      <c r="Q1" s="2" t="s">
        <v>0</v>
      </c>
      <c r="R1" s="2" t="s">
        <v>1</v>
      </c>
      <c r="T1" s="1" t="s">
        <v>77</v>
      </c>
      <c r="Z1" s="1" t="s">
        <v>84</v>
      </c>
      <c r="AA1" s="1" t="s">
        <v>97</v>
      </c>
      <c r="AB1" s="1" t="s">
        <v>98</v>
      </c>
      <c r="AC1" s="1" t="s">
        <v>99</v>
      </c>
      <c r="AD1" s="1" t="s">
        <v>80</v>
      </c>
      <c r="AE1" s="1" t="s">
        <v>81</v>
      </c>
      <c r="AF1" s="1" t="s">
        <v>82</v>
      </c>
    </row>
    <row r="2" spans="1:33" ht="37.799999999999997" x14ac:dyDescent="0.45">
      <c r="A2" s="3"/>
      <c r="B2" s="3" t="s">
        <v>2</v>
      </c>
      <c r="C2" s="3" t="s">
        <v>3</v>
      </c>
      <c r="D2" s="3" t="s">
        <v>4</v>
      </c>
      <c r="E2" s="3" t="s">
        <v>5</v>
      </c>
      <c r="F2" s="3" t="s">
        <v>6</v>
      </c>
      <c r="G2" s="3" t="s">
        <v>7</v>
      </c>
      <c r="J2" s="3" t="s">
        <v>8</v>
      </c>
      <c r="K2" s="3" t="s">
        <v>9</v>
      </c>
      <c r="L2" s="3" t="s">
        <v>10</v>
      </c>
      <c r="M2" s="3" t="s">
        <v>11</v>
      </c>
      <c r="N2" s="3" t="s">
        <v>12</v>
      </c>
      <c r="O2" s="3" t="s">
        <v>13</v>
      </c>
      <c r="P2" s="3"/>
      <c r="S2" s="4" t="s">
        <v>78</v>
      </c>
      <c r="T2" s="1">
        <v>0.05</v>
      </c>
      <c r="U2" s="1">
        <v>0.17499999999999999</v>
      </c>
      <c r="V2" s="1">
        <v>0.5</v>
      </c>
      <c r="W2" s="1">
        <v>0.82499999999999996</v>
      </c>
      <c r="X2" s="1">
        <v>0.95</v>
      </c>
      <c r="AG2" s="3"/>
    </row>
    <row r="3" spans="1:33" ht="25.2" x14ac:dyDescent="0.45">
      <c r="A3" s="3" t="s">
        <v>14</v>
      </c>
      <c r="B3" s="3">
        <v>93</v>
      </c>
      <c r="C3" s="3">
        <v>102</v>
      </c>
      <c r="D3" s="3">
        <v>61</v>
      </c>
      <c r="E3" s="3">
        <v>43</v>
      </c>
      <c r="F3" s="3">
        <v>46</v>
      </c>
      <c r="G3" s="3">
        <v>345</v>
      </c>
      <c r="S3" s="4" t="s">
        <v>83</v>
      </c>
      <c r="T3" s="5">
        <f>LN(T2)-LN(1-T2)</f>
        <v>-2.9444389791664403</v>
      </c>
      <c r="U3" s="5">
        <f t="shared" ref="U3:X3" si="0">LN(U2)-LN(1-U2)</f>
        <v>-1.5505974124111668</v>
      </c>
      <c r="V3" s="5">
        <f t="shared" si="0"/>
        <v>0</v>
      </c>
      <c r="W3" s="5">
        <f t="shared" si="0"/>
        <v>1.5505974124111668</v>
      </c>
      <c r="X3" s="5">
        <f t="shared" si="0"/>
        <v>2.9444389791664394</v>
      </c>
      <c r="AG3" s="3" t="s">
        <v>14</v>
      </c>
    </row>
    <row r="4" spans="1:33" ht="15" customHeight="1" x14ac:dyDescent="0.45">
      <c r="A4" s="3" t="s">
        <v>15</v>
      </c>
      <c r="B4" s="3">
        <v>3</v>
      </c>
      <c r="C4" s="3">
        <v>43</v>
      </c>
      <c r="D4" s="3">
        <v>49</v>
      </c>
      <c r="E4" s="3">
        <v>36</v>
      </c>
      <c r="F4" s="3">
        <v>69</v>
      </c>
      <c r="G4" s="3">
        <v>200</v>
      </c>
      <c r="J4" s="5">
        <f t="shared" ref="J4:J35" si="1">B4/(B$67-B4)</f>
        <v>1.722158438576349E-3</v>
      </c>
      <c r="K4" s="5">
        <f t="shared" ref="K4:K35" si="2">C4/(C$67-C4)</f>
        <v>1.471091344509066E-2</v>
      </c>
      <c r="L4" s="5">
        <f t="shared" ref="L4:L35" si="3">D4/(D$67-D4)</f>
        <v>2.9733009708737865E-2</v>
      </c>
      <c r="M4" s="5">
        <f t="shared" ref="M4:M35" si="4">E4/(E$67-E4)</f>
        <v>2.8753993610223641E-2</v>
      </c>
      <c r="N4" s="5">
        <f t="shared" ref="N4:N35" si="5">F4/(F$67-F4)</f>
        <v>4.4401544401544403E-2</v>
      </c>
      <c r="O4" s="5">
        <f t="shared" ref="O4:O35" si="6">G4/(G$67-G4)</f>
        <v>2.1932229411119639E-2</v>
      </c>
      <c r="P4" s="5"/>
      <c r="Q4" s="5">
        <f t="shared" ref="Q4:Q35" si="7">N4/J4</f>
        <v>25.782496782496786</v>
      </c>
      <c r="R4" s="5">
        <f t="shared" ref="R4:R35" si="8">_xlfn.HYPGEOM.DIST(F$67-F4, F$67, B$67+F$67-(B4+F4), B$67+F$67, TRUE)</f>
        <v>5.6652521065944255E-19</v>
      </c>
      <c r="T4" s="5">
        <f t="shared" ref="T4:T35" si="9">LN(J4)</f>
        <v>-6.3641768687443383</v>
      </c>
      <c r="U4" s="5">
        <f t="shared" ref="U4:U35" si="10">LN(K4)</f>
        <v>-4.2191656494176835</v>
      </c>
      <c r="V4" s="5">
        <f t="shared" ref="V4:V35" si="11">LN(L4)</f>
        <v>-3.5154974123587905</v>
      </c>
      <c r="W4" s="5">
        <f t="shared" ref="W4:W35" si="12">LN(M4)</f>
        <v>-3.5489786132039338</v>
      </c>
      <c r="X4" s="5">
        <f t="shared" ref="X4:X35" si="13">LN(N4)</f>
        <v>-3.1144810263303335</v>
      </c>
      <c r="Y4" s="5">
        <f t="shared" ref="Y4:Y35" si="14">LN(O4)</f>
        <v>-3.8197980613856291</v>
      </c>
      <c r="AA4" s="5">
        <f t="shared" ref="AA4:AA35" si="15">SLOPE(T4:X4,T$3:X$3)</f>
        <v>0.47894397867931759</v>
      </c>
      <c r="AB4" s="5">
        <f t="shared" ref="AB4:AB35" si="16">CORREL(T$3:X$3,T4:X4)</f>
        <v>0.86798507154238558</v>
      </c>
      <c r="AC4" s="5">
        <f t="shared" ref="AC4:AC35" si="17">AB4*SQRT(3)/SQRT(1-AB4^2)</f>
        <v>3.0274338343930611</v>
      </c>
      <c r="AD4" s="5">
        <f t="shared" ref="AD4:AD35" si="18">_xlfn.T.DIST.2T(ABS(AC4),3)</f>
        <v>5.6425569756219429E-2</v>
      </c>
      <c r="AE4" s="5">
        <f t="shared" ref="AE4:AE35" si="19">2/(G4+1)</f>
        <v>9.9502487562189053E-3</v>
      </c>
      <c r="AF4" s="5">
        <f t="shared" ref="AF4:AF35" si="20">AD4-AE4</f>
        <v>4.6475321000000527E-2</v>
      </c>
      <c r="AG4" s="3" t="s">
        <v>15</v>
      </c>
    </row>
    <row r="5" spans="1:33" ht="15" customHeight="1" x14ac:dyDescent="0.45">
      <c r="A5" s="3" t="s">
        <v>16</v>
      </c>
      <c r="B5" s="3">
        <v>1</v>
      </c>
      <c r="C5" s="3">
        <v>5</v>
      </c>
      <c r="D5" s="3">
        <v>5</v>
      </c>
      <c r="E5" s="3">
        <v>11</v>
      </c>
      <c r="F5" s="3">
        <v>10</v>
      </c>
      <c r="G5" s="3">
        <v>32</v>
      </c>
      <c r="J5" s="5">
        <f t="shared" si="1"/>
        <v>5.7339449541284407E-4</v>
      </c>
      <c r="K5" s="5">
        <f t="shared" si="2"/>
        <v>1.6886187098953055E-3</v>
      </c>
      <c r="L5" s="5">
        <f t="shared" si="3"/>
        <v>2.9550827423167848E-3</v>
      </c>
      <c r="M5" s="5">
        <f t="shared" si="4"/>
        <v>8.6139389193422081E-3</v>
      </c>
      <c r="N5" s="5">
        <f t="shared" si="5"/>
        <v>6.1996280223186612E-3</v>
      </c>
      <c r="O5" s="5">
        <f t="shared" si="6"/>
        <v>3.4456767524496607E-3</v>
      </c>
      <c r="P5" s="5"/>
      <c r="Q5" s="5">
        <f t="shared" si="7"/>
        <v>10.812151270923744</v>
      </c>
      <c r="R5" s="5">
        <f t="shared" si="8"/>
        <v>4.1243651570312982E-3</v>
      </c>
      <c r="T5" s="5">
        <f t="shared" si="9"/>
        <v>-7.463936604468925</v>
      </c>
      <c r="U5" s="5">
        <f t="shared" si="10"/>
        <v>-6.3838444156674914</v>
      </c>
      <c r="V5" s="5">
        <f t="shared" si="11"/>
        <v>-5.8242286277320678</v>
      </c>
      <c r="W5" s="5">
        <f t="shared" si="12"/>
        <v>-4.7543735832341687</v>
      </c>
      <c r="X5" s="5">
        <f t="shared" si="13"/>
        <v>-5.0832659851311632</v>
      </c>
      <c r="Y5" s="5">
        <f t="shared" si="14"/>
        <v>-5.6706349489762822</v>
      </c>
      <c r="AA5" s="5">
        <f t="shared" si="15"/>
        <v>0.43057294367029941</v>
      </c>
      <c r="AB5" s="5">
        <f t="shared" si="16"/>
        <v>0.9381632743392514</v>
      </c>
      <c r="AC5" s="5">
        <f t="shared" si="17"/>
        <v>4.6937573319819466</v>
      </c>
      <c r="AD5" s="5">
        <f t="shared" si="18"/>
        <v>1.8286633469462608E-2</v>
      </c>
      <c r="AE5" s="5">
        <f t="shared" si="19"/>
        <v>6.0606060606060608E-2</v>
      </c>
      <c r="AF5" s="5">
        <f t="shared" si="20"/>
        <v>-4.2319427136598003E-2</v>
      </c>
      <c r="AG5" s="3" t="s">
        <v>16</v>
      </c>
    </row>
    <row r="6" spans="1:33" ht="15" customHeight="1" x14ac:dyDescent="0.45">
      <c r="A6" s="3" t="s">
        <v>19</v>
      </c>
      <c r="B6" s="3">
        <v>6</v>
      </c>
      <c r="C6" s="3">
        <v>12</v>
      </c>
      <c r="D6" s="3">
        <v>19</v>
      </c>
      <c r="E6" s="3">
        <v>20</v>
      </c>
      <c r="F6" s="3">
        <v>33</v>
      </c>
      <c r="G6" s="3">
        <v>90</v>
      </c>
      <c r="J6" s="5">
        <f t="shared" si="1"/>
        <v>3.4502587694077054E-3</v>
      </c>
      <c r="K6" s="5">
        <f t="shared" si="2"/>
        <v>4.062288422477996E-3</v>
      </c>
      <c r="L6" s="5">
        <f t="shared" si="3"/>
        <v>1.132300357568534E-2</v>
      </c>
      <c r="M6" s="5">
        <f t="shared" si="4"/>
        <v>1.5772870662460567E-2</v>
      </c>
      <c r="N6" s="5">
        <f t="shared" si="5"/>
        <v>2.0754716981132074E-2</v>
      </c>
      <c r="O6" s="5">
        <f t="shared" si="6"/>
        <v>9.7518691082457473E-3</v>
      </c>
      <c r="P6" s="5"/>
      <c r="Q6" s="5">
        <f t="shared" si="7"/>
        <v>6.0154088050314467</v>
      </c>
      <c r="R6" s="5">
        <f t="shared" si="8"/>
        <v>2.2953195281673275E-6</v>
      </c>
      <c r="T6" s="5">
        <f t="shared" si="9"/>
        <v>-5.6693060451262278</v>
      </c>
      <c r="U6" s="5">
        <f t="shared" si="10"/>
        <v>-5.5060088133033247</v>
      </c>
      <c r="V6" s="5">
        <f t="shared" si="11"/>
        <v>-4.480918907860711</v>
      </c>
      <c r="W6" s="5">
        <f t="shared" si="12"/>
        <v>-4.1494638614431807</v>
      </c>
      <c r="X6" s="5">
        <f t="shared" si="13"/>
        <v>-3.8749817337477972</v>
      </c>
      <c r="Y6" s="5">
        <f t="shared" si="14"/>
        <v>-4.6302963089353115</v>
      </c>
      <c r="AA6" s="5">
        <f t="shared" si="15"/>
        <v>0.33351475006089992</v>
      </c>
      <c r="AB6" s="5">
        <f t="shared" si="16"/>
        <v>0.97072519193490281</v>
      </c>
      <c r="AC6" s="5">
        <f t="shared" si="17"/>
        <v>6.9999810688107411</v>
      </c>
      <c r="AD6" s="5">
        <f t="shared" si="18"/>
        <v>5.9863020173736388E-3</v>
      </c>
      <c r="AE6" s="5">
        <f t="shared" si="19"/>
        <v>2.197802197802198E-2</v>
      </c>
      <c r="AF6" s="5">
        <f t="shared" si="20"/>
        <v>-1.599171996064834E-2</v>
      </c>
      <c r="AG6" s="3" t="s">
        <v>19</v>
      </c>
    </row>
    <row r="7" spans="1:33" ht="15" customHeight="1" x14ac:dyDescent="0.45">
      <c r="A7" s="3" t="s">
        <v>18</v>
      </c>
      <c r="B7" s="3">
        <v>3</v>
      </c>
      <c r="C7" s="3">
        <v>12</v>
      </c>
      <c r="D7" s="3">
        <v>10</v>
      </c>
      <c r="E7" s="3">
        <v>11</v>
      </c>
      <c r="F7" s="3">
        <v>19</v>
      </c>
      <c r="G7" s="3">
        <v>55</v>
      </c>
      <c r="J7" s="5">
        <f t="shared" si="1"/>
        <v>1.722158438576349E-3</v>
      </c>
      <c r="K7" s="5">
        <f t="shared" si="2"/>
        <v>4.062288422477996E-3</v>
      </c>
      <c r="L7" s="5">
        <f t="shared" si="3"/>
        <v>5.9276822762299938E-3</v>
      </c>
      <c r="M7" s="5">
        <f t="shared" si="4"/>
        <v>8.6139389193422081E-3</v>
      </c>
      <c r="N7" s="5">
        <f t="shared" si="5"/>
        <v>1.1845386533665835E-2</v>
      </c>
      <c r="O7" s="5">
        <f t="shared" si="6"/>
        <v>5.9369602763385144E-3</v>
      </c>
      <c r="P7" s="5"/>
      <c r="Q7" s="5">
        <f t="shared" si="7"/>
        <v>6.8782211138819616</v>
      </c>
      <c r="R7" s="5">
        <f t="shared" si="8"/>
        <v>2.2432529124968557E-4</v>
      </c>
      <c r="T7" s="5">
        <f t="shared" si="9"/>
        <v>-6.3641768687443383</v>
      </c>
      <c r="U7" s="5">
        <f t="shared" si="10"/>
        <v>-5.5060088133033247</v>
      </c>
      <c r="V7" s="5">
        <f t="shared" si="11"/>
        <v>-5.1281219895519223</v>
      </c>
      <c r="W7" s="5">
        <f t="shared" si="12"/>
        <v>-4.7543735832341687</v>
      </c>
      <c r="X7" s="5">
        <f t="shared" si="13"/>
        <v>-4.435816809260019</v>
      </c>
      <c r="Y7" s="5">
        <f t="shared" si="14"/>
        <v>-5.126558014580306</v>
      </c>
      <c r="AA7" s="5">
        <f t="shared" si="15"/>
        <v>0.30898396737692263</v>
      </c>
      <c r="AB7" s="5">
        <f t="shared" si="16"/>
        <v>0.97385491559180071</v>
      </c>
      <c r="AC7" s="5">
        <f t="shared" si="17"/>
        <v>7.4250990281512257</v>
      </c>
      <c r="AD7" s="5">
        <f t="shared" si="18"/>
        <v>5.054851125714019E-3</v>
      </c>
      <c r="AE7" s="5">
        <f t="shared" si="19"/>
        <v>3.5714285714285712E-2</v>
      </c>
      <c r="AF7" s="5">
        <f t="shared" si="20"/>
        <v>-3.0659434588571694E-2</v>
      </c>
      <c r="AG7" s="3" t="s">
        <v>18</v>
      </c>
    </row>
    <row r="8" spans="1:33" ht="15" customHeight="1" x14ac:dyDescent="0.45">
      <c r="A8" s="3" t="s">
        <v>22</v>
      </c>
      <c r="B8" s="3">
        <v>36</v>
      </c>
      <c r="C8" s="3">
        <v>79</v>
      </c>
      <c r="D8" s="3">
        <v>118</v>
      </c>
      <c r="E8" s="3">
        <v>97</v>
      </c>
      <c r="F8" s="3">
        <v>156</v>
      </c>
      <c r="G8" s="3">
        <v>486</v>
      </c>
      <c r="J8" s="5">
        <f t="shared" si="1"/>
        <v>2.1064950263311878E-2</v>
      </c>
      <c r="K8" s="5">
        <f t="shared" si="2"/>
        <v>2.7364045722202978E-2</v>
      </c>
      <c r="L8" s="5">
        <f t="shared" si="3"/>
        <v>7.4730842305256492E-2</v>
      </c>
      <c r="M8" s="5">
        <f t="shared" si="4"/>
        <v>8.1444164567590266E-2</v>
      </c>
      <c r="N8" s="5">
        <f t="shared" si="5"/>
        <v>0.10633946830265849</v>
      </c>
      <c r="O8" s="5">
        <f t="shared" si="6"/>
        <v>5.5020944186573079E-2</v>
      </c>
      <c r="P8" s="5"/>
      <c r="Q8" s="5">
        <f t="shared" si="7"/>
        <v>5.0481708702567598</v>
      </c>
      <c r="R8" s="5">
        <f t="shared" si="8"/>
        <v>2.3354118028081307E-22</v>
      </c>
      <c r="T8" s="5">
        <f t="shared" si="9"/>
        <v>-3.8601447446594808</v>
      </c>
      <c r="U8" s="5">
        <f t="shared" si="10"/>
        <v>-3.5985253271959134</v>
      </c>
      <c r="V8" s="5">
        <f t="shared" si="11"/>
        <v>-2.5938623897899773</v>
      </c>
      <c r="W8" s="5">
        <f t="shared" si="12"/>
        <v>-2.507837590851917</v>
      </c>
      <c r="X8" s="5">
        <f t="shared" si="13"/>
        <v>-2.2411187708934448</v>
      </c>
      <c r="Y8" s="5">
        <f t="shared" si="14"/>
        <v>-2.9000413628446386</v>
      </c>
      <c r="AA8" s="5">
        <f t="shared" si="15"/>
        <v>0.29159734763832734</v>
      </c>
      <c r="AB8" s="5">
        <f t="shared" si="16"/>
        <v>0.95306839149526235</v>
      </c>
      <c r="AC8" s="5">
        <f t="shared" si="17"/>
        <v>5.4524695445031721</v>
      </c>
      <c r="AD8" s="5">
        <f t="shared" si="18"/>
        <v>1.2118555661220573E-2</v>
      </c>
      <c r="AE8" s="5">
        <f t="shared" si="19"/>
        <v>4.1067761806981521E-3</v>
      </c>
      <c r="AF8" s="5">
        <f t="shared" si="20"/>
        <v>8.0117794805224206E-3</v>
      </c>
      <c r="AG8" s="3" t="s">
        <v>22</v>
      </c>
    </row>
    <row r="9" spans="1:33" ht="15" customHeight="1" x14ac:dyDescent="0.45">
      <c r="A9" s="3" t="s">
        <v>20</v>
      </c>
      <c r="B9" s="3">
        <v>13</v>
      </c>
      <c r="C9" s="3">
        <v>27</v>
      </c>
      <c r="D9" s="3">
        <v>45</v>
      </c>
      <c r="E9" s="3">
        <v>28</v>
      </c>
      <c r="F9" s="3">
        <v>61</v>
      </c>
      <c r="G9" s="3">
        <v>174</v>
      </c>
      <c r="J9" s="5">
        <f t="shared" si="1"/>
        <v>7.5057736720554272E-3</v>
      </c>
      <c r="K9" s="5">
        <f t="shared" si="2"/>
        <v>9.1867982306907108E-3</v>
      </c>
      <c r="L9" s="5">
        <f t="shared" si="3"/>
        <v>2.7239709443099273E-2</v>
      </c>
      <c r="M9" s="5">
        <f t="shared" si="4"/>
        <v>2.2222222222222223E-2</v>
      </c>
      <c r="N9" s="5">
        <f t="shared" si="5"/>
        <v>3.9052496798975669E-2</v>
      </c>
      <c r="O9" s="5">
        <f t="shared" si="6"/>
        <v>1.9026790595954073E-2</v>
      </c>
      <c r="P9" s="5"/>
      <c r="Q9" s="5">
        <f t="shared" si="7"/>
        <v>5.2029941889096811</v>
      </c>
      <c r="R9" s="5">
        <f t="shared" si="8"/>
        <v>7.7878288743799275E-10</v>
      </c>
      <c r="T9" s="5">
        <f t="shared" si="9"/>
        <v>-4.8920827316608442</v>
      </c>
      <c r="U9" s="5">
        <f t="shared" si="10"/>
        <v>-4.6899878004145883</v>
      </c>
      <c r="V9" s="5">
        <f t="shared" si="11"/>
        <v>-3.6030794643106034</v>
      </c>
      <c r="W9" s="5">
        <f t="shared" si="12"/>
        <v>-3.8066624897703196</v>
      </c>
      <c r="X9" s="5">
        <f t="shared" si="13"/>
        <v>-3.2428484662263202</v>
      </c>
      <c r="Y9" s="5">
        <f t="shared" si="14"/>
        <v>-3.9619072616104369</v>
      </c>
      <c r="AA9" s="5">
        <f t="shared" si="15"/>
        <v>0.28109582917027021</v>
      </c>
      <c r="AB9" s="5">
        <f t="shared" si="16"/>
        <v>0.92869463420681009</v>
      </c>
      <c r="AC9" s="5">
        <f t="shared" si="17"/>
        <v>4.337512321272575</v>
      </c>
      <c r="AD9" s="5">
        <f t="shared" si="18"/>
        <v>2.261084068003151E-2</v>
      </c>
      <c r="AE9" s="5">
        <f t="shared" si="19"/>
        <v>1.1428571428571429E-2</v>
      </c>
      <c r="AF9" s="5">
        <f t="shared" si="20"/>
        <v>1.1182269251460082E-2</v>
      </c>
      <c r="AG9" s="3" t="s">
        <v>20</v>
      </c>
    </row>
    <row r="10" spans="1:33" ht="15" customHeight="1" x14ac:dyDescent="0.45">
      <c r="A10" s="3" t="s">
        <v>23</v>
      </c>
      <c r="B10" s="3">
        <v>8</v>
      </c>
      <c r="C10" s="3">
        <v>25</v>
      </c>
      <c r="D10" s="3">
        <v>26</v>
      </c>
      <c r="E10" s="3">
        <v>27</v>
      </c>
      <c r="F10" s="3">
        <v>36</v>
      </c>
      <c r="G10" s="3">
        <v>122</v>
      </c>
      <c r="J10" s="5">
        <f t="shared" si="1"/>
        <v>4.6056419113413936E-3</v>
      </c>
      <c r="K10" s="5">
        <f t="shared" si="2"/>
        <v>8.5005100306018364E-3</v>
      </c>
      <c r="L10" s="5">
        <f t="shared" si="3"/>
        <v>1.5559545182525433E-2</v>
      </c>
      <c r="M10" s="5">
        <f t="shared" si="4"/>
        <v>2.1411578112609041E-2</v>
      </c>
      <c r="N10" s="5">
        <f t="shared" si="5"/>
        <v>2.2684310018903593E-2</v>
      </c>
      <c r="O10" s="5">
        <f t="shared" si="6"/>
        <v>1.3265195172338807E-2</v>
      </c>
      <c r="P10" s="5"/>
      <c r="Q10" s="5">
        <f t="shared" si="7"/>
        <v>4.9253308128544422</v>
      </c>
      <c r="R10" s="5">
        <f t="shared" si="8"/>
        <v>3.8696454617350762E-6</v>
      </c>
      <c r="T10" s="5">
        <f t="shared" si="9"/>
        <v>-5.3804732245612685</v>
      </c>
      <c r="U10" s="5">
        <f t="shared" si="10"/>
        <v>-4.7676291136857945</v>
      </c>
      <c r="V10" s="5">
        <f t="shared" si="11"/>
        <v>-4.1630809905739117</v>
      </c>
      <c r="W10" s="5">
        <f t="shared" si="12"/>
        <v>-3.8438234699605904</v>
      </c>
      <c r="X10" s="5">
        <f t="shared" si="13"/>
        <v>-3.786081782070299</v>
      </c>
      <c r="Y10" s="5">
        <f t="shared" si="14"/>
        <v>-4.3226115781694414</v>
      </c>
      <c r="AA10" s="5">
        <f t="shared" si="15"/>
        <v>0.27663890335095154</v>
      </c>
      <c r="AB10" s="5">
        <f t="shared" si="16"/>
        <v>0.96026756944648228</v>
      </c>
      <c r="AC10" s="5">
        <f t="shared" si="17"/>
        <v>5.9596759381235112</v>
      </c>
      <c r="AD10" s="5">
        <f t="shared" si="18"/>
        <v>9.4503124433069647E-3</v>
      </c>
      <c r="AE10" s="5">
        <f t="shared" si="19"/>
        <v>1.6260162601626018E-2</v>
      </c>
      <c r="AF10" s="5">
        <f t="shared" si="20"/>
        <v>-6.8098501583190533E-3</v>
      </c>
      <c r="AG10" s="3" t="s">
        <v>23</v>
      </c>
    </row>
    <row r="11" spans="1:33" ht="15" customHeight="1" x14ac:dyDescent="0.45">
      <c r="A11" s="3" t="s">
        <v>21</v>
      </c>
      <c r="B11" s="3">
        <v>25</v>
      </c>
      <c r="C11" s="3">
        <v>79</v>
      </c>
      <c r="D11" s="3">
        <v>82</v>
      </c>
      <c r="E11" s="3">
        <v>76</v>
      </c>
      <c r="F11" s="3">
        <v>113</v>
      </c>
      <c r="G11" s="3">
        <v>375</v>
      </c>
      <c r="J11" s="5">
        <f t="shared" si="1"/>
        <v>1.4534883720930232E-2</v>
      </c>
      <c r="K11" s="5">
        <f t="shared" si="2"/>
        <v>2.7364045722202978E-2</v>
      </c>
      <c r="L11" s="5">
        <f t="shared" si="3"/>
        <v>5.0773993808049533E-2</v>
      </c>
      <c r="M11" s="5">
        <f t="shared" si="4"/>
        <v>6.2706270627062702E-2</v>
      </c>
      <c r="N11" s="5">
        <f t="shared" si="5"/>
        <v>7.483443708609272E-2</v>
      </c>
      <c r="O11" s="5">
        <f t="shared" si="6"/>
        <v>4.1927549194991053E-2</v>
      </c>
      <c r="P11" s="5"/>
      <c r="Q11" s="5">
        <f t="shared" si="7"/>
        <v>5.1486092715231795</v>
      </c>
      <c r="R11" s="5">
        <f t="shared" si="8"/>
        <v>7.1280366576314278E-17</v>
      </c>
      <c r="T11" s="5">
        <f t="shared" si="9"/>
        <v>-4.2312037449392976</v>
      </c>
      <c r="U11" s="5">
        <f t="shared" si="10"/>
        <v>-3.5985253271959134</v>
      </c>
      <c r="V11" s="5">
        <f t="shared" si="11"/>
        <v>-2.980370988392504</v>
      </c>
      <c r="W11" s="5">
        <f t="shared" si="12"/>
        <v>-2.7692938263429285</v>
      </c>
      <c r="X11" s="5">
        <f t="shared" si="13"/>
        <v>-2.5924771110966294</v>
      </c>
      <c r="Y11" s="5">
        <f t="shared" si="14"/>
        <v>-3.1718121694244696</v>
      </c>
      <c r="AA11" s="5">
        <f t="shared" si="15"/>
        <v>0.27591179258923476</v>
      </c>
      <c r="AB11" s="5">
        <f t="shared" si="16"/>
        <v>0.96273719642969968</v>
      </c>
      <c r="AC11" s="5">
        <f t="shared" si="17"/>
        <v>6.1659434718794595</v>
      </c>
      <c r="AD11" s="5">
        <f t="shared" si="18"/>
        <v>8.5862732048851594E-3</v>
      </c>
      <c r="AE11" s="5">
        <f t="shared" si="19"/>
        <v>5.3191489361702126E-3</v>
      </c>
      <c r="AF11" s="5">
        <f t="shared" si="20"/>
        <v>3.2671242687149467E-3</v>
      </c>
      <c r="AG11" s="3" t="s">
        <v>21</v>
      </c>
    </row>
    <row r="12" spans="1:33" ht="15" customHeight="1" x14ac:dyDescent="0.45">
      <c r="A12" s="3" t="s">
        <v>17</v>
      </c>
      <c r="B12" s="3">
        <v>4</v>
      </c>
      <c r="C12" s="3">
        <v>21</v>
      </c>
      <c r="D12" s="3">
        <v>19</v>
      </c>
      <c r="E12" s="3">
        <v>11</v>
      </c>
      <c r="F12" s="3">
        <v>26</v>
      </c>
      <c r="G12" s="3">
        <v>81</v>
      </c>
      <c r="J12" s="5">
        <f t="shared" si="1"/>
        <v>2.2975301550832855E-3</v>
      </c>
      <c r="K12" s="5">
        <f t="shared" si="2"/>
        <v>7.1307300509337859E-3</v>
      </c>
      <c r="L12" s="5">
        <f t="shared" si="3"/>
        <v>1.132300357568534E-2</v>
      </c>
      <c r="M12" s="5">
        <f t="shared" si="4"/>
        <v>8.6139389193422081E-3</v>
      </c>
      <c r="N12" s="5">
        <f t="shared" si="5"/>
        <v>1.6280525986224169E-2</v>
      </c>
      <c r="O12" s="5">
        <f t="shared" si="6"/>
        <v>8.768131630222992E-3</v>
      </c>
      <c r="P12" s="5"/>
      <c r="Q12" s="5">
        <f t="shared" si="7"/>
        <v>7.0860989355040696</v>
      </c>
      <c r="R12" s="5">
        <f t="shared" si="8"/>
        <v>1.2027307067641346E-5</v>
      </c>
      <c r="T12" s="5">
        <f t="shared" si="9"/>
        <v>-6.0759205786482982</v>
      </c>
      <c r="U12" s="5">
        <f t="shared" si="10"/>
        <v>-4.9433416583622645</v>
      </c>
      <c r="V12" s="5">
        <f t="shared" si="11"/>
        <v>-4.480918907860711</v>
      </c>
      <c r="W12" s="5">
        <f t="shared" si="12"/>
        <v>-4.7543735832341687</v>
      </c>
      <c r="X12" s="5">
        <f t="shared" si="13"/>
        <v>-4.1177856101935308</v>
      </c>
      <c r="Y12" s="5">
        <f t="shared" si="14"/>
        <v>-4.7366315363181117</v>
      </c>
      <c r="AA12" s="5">
        <f t="shared" si="15"/>
        <v>0.27354985857604358</v>
      </c>
      <c r="AB12" s="5">
        <f t="shared" si="16"/>
        <v>0.86990705113171363</v>
      </c>
      <c r="AC12" s="5">
        <f t="shared" si="17"/>
        <v>3.0548971248242749</v>
      </c>
      <c r="AD12" s="5">
        <f t="shared" si="18"/>
        <v>5.521446642595778E-2</v>
      </c>
      <c r="AE12" s="5">
        <f t="shared" si="19"/>
        <v>2.4390243902439025E-2</v>
      </c>
      <c r="AF12" s="5">
        <f t="shared" si="20"/>
        <v>3.0824222523518754E-2</v>
      </c>
      <c r="AG12" s="3" t="s">
        <v>17</v>
      </c>
    </row>
    <row r="13" spans="1:33" ht="15" customHeight="1" x14ac:dyDescent="0.45">
      <c r="A13" s="3" t="s">
        <v>26</v>
      </c>
      <c r="B13" s="3">
        <v>7</v>
      </c>
      <c r="C13" s="3">
        <v>18</v>
      </c>
      <c r="D13" s="3">
        <v>23</v>
      </c>
      <c r="E13" s="3">
        <v>19</v>
      </c>
      <c r="F13" s="3">
        <v>27</v>
      </c>
      <c r="G13" s="3">
        <v>94</v>
      </c>
      <c r="J13" s="5">
        <f t="shared" si="1"/>
        <v>4.0276179516685849E-3</v>
      </c>
      <c r="K13" s="5">
        <f t="shared" si="2"/>
        <v>6.1058344640434192E-3</v>
      </c>
      <c r="L13" s="5">
        <f t="shared" si="3"/>
        <v>1.3739545997610514E-2</v>
      </c>
      <c r="M13" s="5">
        <f t="shared" si="4"/>
        <v>1.4972419227738377E-2</v>
      </c>
      <c r="N13" s="5">
        <f t="shared" si="5"/>
        <v>1.6917293233082706E-2</v>
      </c>
      <c r="O13" s="5">
        <f t="shared" si="6"/>
        <v>1.018970189701897E-2</v>
      </c>
      <c r="P13" s="5"/>
      <c r="Q13" s="5">
        <f t="shared" si="7"/>
        <v>4.20032223415682</v>
      </c>
      <c r="R13" s="5">
        <f t="shared" si="8"/>
        <v>1.7845987984257437E-4</v>
      </c>
      <c r="T13" s="5">
        <f t="shared" si="9"/>
        <v>-5.5145801567700241</v>
      </c>
      <c r="U13" s="5">
        <f t="shared" si="10"/>
        <v>-5.0985104954130627</v>
      </c>
      <c r="V13" s="5">
        <f t="shared" si="11"/>
        <v>-4.2874770351202711</v>
      </c>
      <c r="W13" s="5">
        <f t="shared" si="12"/>
        <v>-4.2015454885479473</v>
      </c>
      <c r="X13" s="5">
        <f t="shared" si="13"/>
        <v>-4.0794189120054254</v>
      </c>
      <c r="Y13" s="5">
        <f t="shared" si="14"/>
        <v>-4.5863776866387242</v>
      </c>
      <c r="AA13" s="5">
        <f t="shared" si="15"/>
        <v>0.25359125810041444</v>
      </c>
      <c r="AB13" s="5">
        <f t="shared" si="16"/>
        <v>0.94179099007146005</v>
      </c>
      <c r="AC13" s="5">
        <f t="shared" si="17"/>
        <v>4.8519778728633742</v>
      </c>
      <c r="AD13" s="5">
        <f t="shared" si="18"/>
        <v>1.6710538161042836E-2</v>
      </c>
      <c r="AE13" s="5">
        <f t="shared" si="19"/>
        <v>2.1052631578947368E-2</v>
      </c>
      <c r="AF13" s="5">
        <f t="shared" si="20"/>
        <v>-4.3420934179045322E-3</v>
      </c>
      <c r="AG13" s="3" t="s">
        <v>26</v>
      </c>
    </row>
    <row r="14" spans="1:33" ht="15" customHeight="1" x14ac:dyDescent="0.45">
      <c r="A14" s="3" t="s">
        <v>25</v>
      </c>
      <c r="B14" s="3">
        <v>61</v>
      </c>
      <c r="C14" s="3">
        <v>163</v>
      </c>
      <c r="D14" s="3">
        <v>139</v>
      </c>
      <c r="E14" s="3">
        <v>137</v>
      </c>
      <c r="F14" s="3">
        <v>216</v>
      </c>
      <c r="G14" s="3">
        <v>716</v>
      </c>
      <c r="J14" s="5">
        <f t="shared" si="1"/>
        <v>3.622327790973872E-2</v>
      </c>
      <c r="K14" s="5">
        <f t="shared" si="2"/>
        <v>5.815198002140564E-2</v>
      </c>
      <c r="L14" s="5">
        <f t="shared" si="3"/>
        <v>8.9216944801026959E-2</v>
      </c>
      <c r="M14" s="5">
        <f t="shared" si="4"/>
        <v>0.11902693310165074</v>
      </c>
      <c r="N14" s="5">
        <f t="shared" si="5"/>
        <v>0.15351812366737741</v>
      </c>
      <c r="O14" s="5">
        <f t="shared" si="6"/>
        <v>8.3226781355341159E-2</v>
      </c>
      <c r="P14" s="5"/>
      <c r="Q14" s="5">
        <f t="shared" si="7"/>
        <v>4.2381068894403855</v>
      </c>
      <c r="R14" s="5">
        <f t="shared" si="8"/>
        <v>3.1171311199912789E-26</v>
      </c>
      <c r="T14" s="5">
        <f t="shared" si="9"/>
        <v>-3.3180533306289606</v>
      </c>
      <c r="U14" s="5">
        <f t="shared" si="10"/>
        <v>-2.8446953503580259</v>
      </c>
      <c r="V14" s="5">
        <f t="shared" si="11"/>
        <v>-2.4166842933000017</v>
      </c>
      <c r="W14" s="5">
        <f t="shared" si="12"/>
        <v>-2.1284054828937577</v>
      </c>
      <c r="X14" s="5">
        <f t="shared" si="13"/>
        <v>-1.8739366494302241</v>
      </c>
      <c r="Y14" s="5">
        <f t="shared" si="14"/>
        <v>-2.4861860916607026</v>
      </c>
      <c r="AA14" s="5">
        <f t="shared" si="15"/>
        <v>0.24213270702850584</v>
      </c>
      <c r="AB14" s="5">
        <f t="shared" si="16"/>
        <v>0.99045013104296031</v>
      </c>
      <c r="AC14" s="5">
        <f t="shared" si="17"/>
        <v>12.442821886230938</v>
      </c>
      <c r="AD14" s="5">
        <f t="shared" si="18"/>
        <v>1.11868259006639E-3</v>
      </c>
      <c r="AE14" s="5">
        <f t="shared" si="19"/>
        <v>2.7894002789400278E-3</v>
      </c>
      <c r="AF14" s="5">
        <f t="shared" si="20"/>
        <v>-1.6707176888736378E-3</v>
      </c>
      <c r="AG14" s="3" t="s">
        <v>25</v>
      </c>
    </row>
    <row r="15" spans="1:33" ht="15" customHeight="1" x14ac:dyDescent="0.45">
      <c r="A15" s="3" t="s">
        <v>24</v>
      </c>
      <c r="B15" s="3">
        <v>3</v>
      </c>
      <c r="C15" s="3">
        <v>6</v>
      </c>
      <c r="D15" s="3">
        <v>6</v>
      </c>
      <c r="E15" s="3">
        <v>5</v>
      </c>
      <c r="F15" s="3">
        <v>12</v>
      </c>
      <c r="G15" s="3">
        <v>32</v>
      </c>
      <c r="J15" s="5">
        <f t="shared" si="1"/>
        <v>1.722158438576349E-3</v>
      </c>
      <c r="K15" s="5">
        <f t="shared" si="2"/>
        <v>2.0270270270270271E-3</v>
      </c>
      <c r="L15" s="5">
        <f t="shared" si="3"/>
        <v>3.5481963335304554E-3</v>
      </c>
      <c r="M15" s="5">
        <f t="shared" si="4"/>
        <v>3.897116134060795E-3</v>
      </c>
      <c r="N15" s="5">
        <f t="shared" si="5"/>
        <v>7.4487895716945996E-3</v>
      </c>
      <c r="O15" s="5">
        <f t="shared" si="6"/>
        <v>3.4456767524496607E-3</v>
      </c>
      <c r="P15" s="5"/>
      <c r="Q15" s="5">
        <f t="shared" si="7"/>
        <v>4.3252638112973312</v>
      </c>
      <c r="R15" s="5">
        <f t="shared" si="8"/>
        <v>1.2197530112599192E-2</v>
      </c>
      <c r="T15" s="5">
        <f t="shared" si="9"/>
        <v>-6.3641768687443383</v>
      </c>
      <c r="U15" s="5">
        <f t="shared" si="10"/>
        <v>-6.2011850780900506</v>
      </c>
      <c r="V15" s="5">
        <f t="shared" si="11"/>
        <v>-5.6413158796705254</v>
      </c>
      <c r="W15" s="5">
        <f t="shared" si="12"/>
        <v>-5.5475184521815359</v>
      </c>
      <c r="X15" s="5">
        <f t="shared" si="13"/>
        <v>-4.8997037333889741</v>
      </c>
      <c r="Y15" s="5">
        <f t="shared" si="14"/>
        <v>-5.6706349489762822</v>
      </c>
      <c r="AA15" s="5">
        <f t="shared" si="15"/>
        <v>0.24045468402739326</v>
      </c>
      <c r="AB15" s="5">
        <f t="shared" si="16"/>
        <v>0.97223786005861357</v>
      </c>
      <c r="AC15" s="5">
        <f t="shared" si="17"/>
        <v>7.1965946410365618</v>
      </c>
      <c r="AD15" s="5">
        <f t="shared" si="18"/>
        <v>5.5296344480905684E-3</v>
      </c>
      <c r="AE15" s="5">
        <f t="shared" si="19"/>
        <v>6.0606060606060608E-2</v>
      </c>
      <c r="AF15" s="5">
        <f t="shared" si="20"/>
        <v>-5.5076426157970038E-2</v>
      </c>
      <c r="AG15" s="3" t="s">
        <v>24</v>
      </c>
    </row>
    <row r="16" spans="1:33" ht="15" customHeight="1" x14ac:dyDescent="0.45">
      <c r="A16" s="3" t="s">
        <v>29</v>
      </c>
      <c r="B16" s="3">
        <v>45</v>
      </c>
      <c r="C16" s="3">
        <v>171</v>
      </c>
      <c r="D16" s="3">
        <v>134</v>
      </c>
      <c r="E16" s="3">
        <v>140</v>
      </c>
      <c r="F16" s="3">
        <v>149</v>
      </c>
      <c r="G16" s="3">
        <v>639</v>
      </c>
      <c r="J16" s="5">
        <f t="shared" si="1"/>
        <v>2.6470588235294117E-2</v>
      </c>
      <c r="K16" s="5">
        <f t="shared" si="2"/>
        <v>6.1180679785330948E-2</v>
      </c>
      <c r="L16" s="5">
        <f t="shared" si="3"/>
        <v>8.5732565579014722E-2</v>
      </c>
      <c r="M16" s="5">
        <f t="shared" si="4"/>
        <v>0.12195121951219512</v>
      </c>
      <c r="N16" s="5">
        <f t="shared" si="5"/>
        <v>0.10108548168249661</v>
      </c>
      <c r="O16" s="5">
        <f t="shared" si="6"/>
        <v>7.3617511520737325E-2</v>
      </c>
      <c r="P16" s="5"/>
      <c r="Q16" s="5">
        <f t="shared" si="7"/>
        <v>3.8187848635609831</v>
      </c>
      <c r="R16" s="5">
        <f t="shared" si="8"/>
        <v>4.683717917928217E-17</v>
      </c>
      <c r="T16" s="5">
        <f t="shared" si="9"/>
        <v>-3.6317210402739879</v>
      </c>
      <c r="U16" s="5">
        <f t="shared" si="10"/>
        <v>-2.7939238290865398</v>
      </c>
      <c r="V16" s="5">
        <f t="shared" si="11"/>
        <v>-2.4565225304705653</v>
      </c>
      <c r="W16" s="5">
        <f t="shared" si="12"/>
        <v>-2.1041341542702074</v>
      </c>
      <c r="X16" s="5">
        <f t="shared" si="13"/>
        <v>-2.2917887668038226</v>
      </c>
      <c r="Y16" s="5">
        <f t="shared" si="14"/>
        <v>-2.608872353276861</v>
      </c>
      <c r="AA16" s="5">
        <f t="shared" si="15"/>
        <v>0.2264268437102771</v>
      </c>
      <c r="AB16" s="5">
        <f t="shared" si="16"/>
        <v>0.88553291372635978</v>
      </c>
      <c r="AC16" s="5">
        <f t="shared" si="17"/>
        <v>3.3014746138839968</v>
      </c>
      <c r="AD16" s="5">
        <f t="shared" si="18"/>
        <v>4.5682919206130899E-2</v>
      </c>
      <c r="AE16" s="5">
        <f t="shared" si="19"/>
        <v>3.1250000000000002E-3</v>
      </c>
      <c r="AF16" s="5">
        <f t="shared" si="20"/>
        <v>4.2557919206130897E-2</v>
      </c>
      <c r="AG16" s="3" t="s">
        <v>29</v>
      </c>
    </row>
    <row r="17" spans="1:33" ht="15" customHeight="1" x14ac:dyDescent="0.45">
      <c r="A17" s="3" t="s">
        <v>27</v>
      </c>
      <c r="B17" s="3">
        <v>25</v>
      </c>
      <c r="C17" s="3">
        <v>93</v>
      </c>
      <c r="D17" s="3">
        <v>66</v>
      </c>
      <c r="E17" s="3">
        <v>67</v>
      </c>
      <c r="F17" s="3">
        <v>92</v>
      </c>
      <c r="G17" s="3">
        <v>343</v>
      </c>
      <c r="J17" s="5">
        <f t="shared" si="1"/>
        <v>1.4534883720930232E-2</v>
      </c>
      <c r="K17" s="5">
        <f t="shared" si="2"/>
        <v>3.2370344587539158E-2</v>
      </c>
      <c r="L17" s="5">
        <f t="shared" si="3"/>
        <v>4.04659717964439E-2</v>
      </c>
      <c r="M17" s="5">
        <f t="shared" si="4"/>
        <v>5.4873054873054876E-2</v>
      </c>
      <c r="N17" s="5">
        <f t="shared" si="5"/>
        <v>6.0091443500979752E-2</v>
      </c>
      <c r="O17" s="5">
        <f t="shared" si="6"/>
        <v>3.8213012477718362E-2</v>
      </c>
      <c r="P17" s="5"/>
      <c r="Q17" s="5">
        <f t="shared" si="7"/>
        <v>4.1342913128674068</v>
      </c>
      <c r="R17" s="5">
        <f t="shared" si="8"/>
        <v>6.1677581380669678E-12</v>
      </c>
      <c r="T17" s="5">
        <f t="shared" si="9"/>
        <v>-4.2312037449392976</v>
      </c>
      <c r="U17" s="5">
        <f t="shared" si="10"/>
        <v>-3.4305125658260338</v>
      </c>
      <c r="V17" s="5">
        <f t="shared" si="11"/>
        <v>-3.2072938605945884</v>
      </c>
      <c r="W17" s="5">
        <f t="shared" si="12"/>
        <v>-2.9027328547197384</v>
      </c>
      <c r="X17" s="5">
        <f t="shared" si="13"/>
        <v>-2.8118878186086436</v>
      </c>
      <c r="Y17" s="5">
        <f t="shared" si="14"/>
        <v>-3.2645791805965376</v>
      </c>
      <c r="AA17" s="5">
        <f t="shared" si="15"/>
        <v>0.22563797820668149</v>
      </c>
      <c r="AB17" s="5">
        <f t="shared" si="16"/>
        <v>0.93587248629674757</v>
      </c>
      <c r="AC17" s="5">
        <f t="shared" si="17"/>
        <v>4.6006239103378759</v>
      </c>
      <c r="AD17" s="5">
        <f t="shared" si="18"/>
        <v>1.9305375200504942E-2</v>
      </c>
      <c r="AE17" s="5">
        <f t="shared" si="19"/>
        <v>5.8139534883720929E-3</v>
      </c>
      <c r="AF17" s="5">
        <f t="shared" si="20"/>
        <v>1.3491421712132849E-2</v>
      </c>
      <c r="AG17" s="3" t="s">
        <v>27</v>
      </c>
    </row>
    <row r="18" spans="1:33" ht="15" customHeight="1" x14ac:dyDescent="0.45">
      <c r="A18" s="3" t="s">
        <v>32</v>
      </c>
      <c r="B18" s="3">
        <v>8</v>
      </c>
      <c r="C18" s="3">
        <v>19</v>
      </c>
      <c r="D18" s="3">
        <v>24</v>
      </c>
      <c r="E18" s="3">
        <v>18</v>
      </c>
      <c r="F18" s="3">
        <v>25</v>
      </c>
      <c r="G18" s="3">
        <v>94</v>
      </c>
      <c r="J18" s="5">
        <f t="shared" si="1"/>
        <v>4.6056419113413936E-3</v>
      </c>
      <c r="K18" s="5">
        <f t="shared" si="2"/>
        <v>6.4472344757380388E-3</v>
      </c>
      <c r="L18" s="5">
        <f t="shared" si="3"/>
        <v>1.434548714883443E-2</v>
      </c>
      <c r="M18" s="5">
        <f t="shared" si="4"/>
        <v>1.4173228346456693E-2</v>
      </c>
      <c r="N18" s="5">
        <f t="shared" si="5"/>
        <v>1.5644555694618274E-2</v>
      </c>
      <c r="O18" s="5">
        <f t="shared" si="6"/>
        <v>1.018970189701897E-2</v>
      </c>
      <c r="P18" s="5"/>
      <c r="Q18" s="5">
        <f t="shared" si="7"/>
        <v>3.3968241551939924</v>
      </c>
      <c r="R18" s="5">
        <f t="shared" si="8"/>
        <v>1.1158864263401199E-3</v>
      </c>
      <c r="T18" s="5">
        <f t="shared" si="9"/>
        <v>-5.3804732245612685</v>
      </c>
      <c r="U18" s="5">
        <f t="shared" si="10"/>
        <v>-5.0441040035712543</v>
      </c>
      <c r="V18" s="5">
        <f t="shared" si="11"/>
        <v>-4.2443198706388783</v>
      </c>
      <c r="W18" s="5">
        <f t="shared" si="12"/>
        <v>-4.2564004215564726</v>
      </c>
      <c r="X18" s="5">
        <f t="shared" si="13"/>
        <v>-4.157632301458019</v>
      </c>
      <c r="Y18" s="5">
        <f t="shared" si="14"/>
        <v>-4.5863776866387242</v>
      </c>
      <c r="AA18" s="5">
        <f t="shared" si="15"/>
        <v>0.21771535693995353</v>
      </c>
      <c r="AB18" s="5">
        <f t="shared" si="16"/>
        <v>0.91818366007457586</v>
      </c>
      <c r="AC18" s="5">
        <f t="shared" si="17"/>
        <v>4.0144409116933231</v>
      </c>
      <c r="AD18" s="5">
        <f t="shared" si="18"/>
        <v>2.7745402818265076E-2</v>
      </c>
      <c r="AE18" s="5">
        <f t="shared" si="19"/>
        <v>2.1052631578947368E-2</v>
      </c>
      <c r="AF18" s="5">
        <f t="shared" si="20"/>
        <v>6.6927712393177081E-3</v>
      </c>
      <c r="AG18" s="3" t="s">
        <v>32</v>
      </c>
    </row>
    <row r="19" spans="1:33" ht="15" customHeight="1" x14ac:dyDescent="0.45">
      <c r="A19" s="3" t="s">
        <v>37</v>
      </c>
      <c r="B19" s="3">
        <v>5</v>
      </c>
      <c r="C19" s="3">
        <v>11</v>
      </c>
      <c r="D19" s="3">
        <v>13</v>
      </c>
      <c r="E19" s="3">
        <v>12</v>
      </c>
      <c r="F19" s="3">
        <v>14</v>
      </c>
      <c r="G19" s="3">
        <v>55</v>
      </c>
      <c r="J19" s="5">
        <f t="shared" si="1"/>
        <v>2.8735632183908046E-3</v>
      </c>
      <c r="K19" s="5">
        <f t="shared" si="2"/>
        <v>3.7225042301184431E-3</v>
      </c>
      <c r="L19" s="5">
        <f t="shared" si="3"/>
        <v>7.719714964370546E-3</v>
      </c>
      <c r="M19" s="5">
        <f t="shared" si="4"/>
        <v>9.4043887147335428E-3</v>
      </c>
      <c r="N19" s="5">
        <f t="shared" si="5"/>
        <v>8.7010565568676201E-3</v>
      </c>
      <c r="O19" s="5">
        <f t="shared" si="6"/>
        <v>5.9369602763385144E-3</v>
      </c>
      <c r="P19" s="5"/>
      <c r="Q19" s="5">
        <f t="shared" si="7"/>
        <v>3.0279676817899319</v>
      </c>
      <c r="R19" s="5">
        <f t="shared" si="8"/>
        <v>2.1761033665201362E-2</v>
      </c>
      <c r="T19" s="5">
        <f t="shared" si="9"/>
        <v>-5.8522024797744745</v>
      </c>
      <c r="U19" s="5">
        <f t="shared" si="10"/>
        <v>-5.5933586570418283</v>
      </c>
      <c r="V19" s="5">
        <f t="shared" si="11"/>
        <v>-4.8639778373407356</v>
      </c>
      <c r="W19" s="5">
        <f t="shared" si="12"/>
        <v>-4.6665788141167353</v>
      </c>
      <c r="X19" s="5">
        <f t="shared" si="13"/>
        <v>-4.7443108173771247</v>
      </c>
      <c r="Y19" s="5">
        <f t="shared" si="14"/>
        <v>-5.126558014580306</v>
      </c>
      <c r="AA19" s="5">
        <f t="shared" si="15"/>
        <v>0.21217043273182271</v>
      </c>
      <c r="AB19" s="5">
        <f t="shared" si="16"/>
        <v>0.92329540816926714</v>
      </c>
      <c r="AC19" s="5">
        <f t="shared" si="17"/>
        <v>4.1635868100268283</v>
      </c>
      <c r="AD19" s="5">
        <f t="shared" si="18"/>
        <v>2.5206057842657986E-2</v>
      </c>
      <c r="AE19" s="5">
        <f t="shared" si="19"/>
        <v>3.5714285714285712E-2</v>
      </c>
      <c r="AF19" s="5">
        <f t="shared" si="20"/>
        <v>-1.0508227871627727E-2</v>
      </c>
      <c r="AG19" s="3" t="s">
        <v>37</v>
      </c>
    </row>
    <row r="20" spans="1:33" ht="15" customHeight="1" x14ac:dyDescent="0.45">
      <c r="A20" s="3" t="s">
        <v>33</v>
      </c>
      <c r="B20" s="3">
        <v>173</v>
      </c>
      <c r="C20" s="3">
        <v>485</v>
      </c>
      <c r="D20" s="3">
        <v>380</v>
      </c>
      <c r="E20" s="3">
        <v>340</v>
      </c>
      <c r="F20" s="3">
        <v>432</v>
      </c>
      <c r="G20" s="3">
        <v>1810</v>
      </c>
      <c r="J20" s="5">
        <f t="shared" si="1"/>
        <v>0.11005089058524173</v>
      </c>
      <c r="K20" s="5">
        <f t="shared" si="2"/>
        <v>0.1954856912535268</v>
      </c>
      <c r="L20" s="5">
        <f t="shared" si="3"/>
        <v>0.28853454821564162</v>
      </c>
      <c r="M20" s="5">
        <f t="shared" si="4"/>
        <v>0.35864978902953587</v>
      </c>
      <c r="N20" s="5">
        <f t="shared" si="5"/>
        <v>0.36272040302267</v>
      </c>
      <c r="O20" s="5">
        <f t="shared" si="6"/>
        <v>0.24104408043680917</v>
      </c>
      <c r="P20" s="5"/>
      <c r="Q20" s="5">
        <f t="shared" si="7"/>
        <v>3.2959333731308513</v>
      </c>
      <c r="R20" s="5">
        <f t="shared" si="8"/>
        <v>2.5135965541352976E-37</v>
      </c>
      <c r="T20" s="5">
        <f t="shared" si="9"/>
        <v>-2.2068123784913731</v>
      </c>
      <c r="U20" s="5">
        <f t="shared" si="10"/>
        <v>-1.6322680927543178</v>
      </c>
      <c r="V20" s="5">
        <f t="shared" si="11"/>
        <v>-1.2429404490228495</v>
      </c>
      <c r="W20" s="5">
        <f t="shared" si="12"/>
        <v>-1.0254088846448146</v>
      </c>
      <c r="X20" s="5">
        <f t="shared" si="13"/>
        <v>-1.0141229811111898</v>
      </c>
      <c r="Y20" s="5">
        <f t="shared" si="14"/>
        <v>-1.4227754558400125</v>
      </c>
      <c r="AA20" s="5">
        <f t="shared" si="15"/>
        <v>0.20104596448010673</v>
      </c>
      <c r="AB20" s="5">
        <f t="shared" si="16"/>
        <v>0.93875916372503609</v>
      </c>
      <c r="AC20" s="5">
        <f t="shared" si="17"/>
        <v>4.7188082355359651</v>
      </c>
      <c r="AD20" s="5">
        <f t="shared" si="18"/>
        <v>1.8024586995861028E-2</v>
      </c>
      <c r="AE20" s="5">
        <f t="shared" si="19"/>
        <v>1.1043622308117063E-3</v>
      </c>
      <c r="AF20" s="5">
        <f t="shared" si="20"/>
        <v>1.692022476504932E-2</v>
      </c>
      <c r="AG20" s="3" t="s">
        <v>33</v>
      </c>
    </row>
    <row r="21" spans="1:33" ht="15" customHeight="1" x14ac:dyDescent="0.45">
      <c r="A21" s="3" t="s">
        <v>38</v>
      </c>
      <c r="B21" s="3">
        <v>16</v>
      </c>
      <c r="C21" s="3">
        <v>33</v>
      </c>
      <c r="D21" s="3">
        <v>40</v>
      </c>
      <c r="E21" s="3">
        <v>29</v>
      </c>
      <c r="F21" s="3">
        <v>44</v>
      </c>
      <c r="G21" s="3">
        <v>162</v>
      </c>
      <c r="J21" s="5">
        <f t="shared" si="1"/>
        <v>9.2539039907460954E-3</v>
      </c>
      <c r="K21" s="5">
        <f t="shared" si="2"/>
        <v>1.125127855438118E-2</v>
      </c>
      <c r="L21" s="5">
        <f t="shared" si="3"/>
        <v>2.4140012070006035E-2</v>
      </c>
      <c r="M21" s="5">
        <f t="shared" si="4"/>
        <v>2.3034154090548053E-2</v>
      </c>
      <c r="N21" s="5">
        <f t="shared" si="5"/>
        <v>2.7865737808739709E-2</v>
      </c>
      <c r="O21" s="5">
        <f t="shared" si="6"/>
        <v>1.7691383640930435E-2</v>
      </c>
      <c r="P21" s="5"/>
      <c r="Q21" s="5">
        <f t="shared" si="7"/>
        <v>3.0112412919569351</v>
      </c>
      <c r="R21" s="5">
        <f t="shared" si="8"/>
        <v>5.7883758298790792E-5</v>
      </c>
      <c r="T21" s="5">
        <f t="shared" si="9"/>
        <v>-4.6827097634435093</v>
      </c>
      <c r="U21" s="5">
        <f t="shared" si="10"/>
        <v>-4.4872735075109711</v>
      </c>
      <c r="V21" s="5">
        <f t="shared" si="11"/>
        <v>-3.7238845633126267</v>
      </c>
      <c r="W21" s="5">
        <f t="shared" si="12"/>
        <v>-3.7707772040578731</v>
      </c>
      <c r="X21" s="5">
        <f t="shared" si="13"/>
        <v>-3.5803573803373809</v>
      </c>
      <c r="Y21" s="5">
        <f t="shared" si="14"/>
        <v>-4.034677557875348</v>
      </c>
      <c r="AA21" s="5">
        <f t="shared" si="15"/>
        <v>0.19671202033470797</v>
      </c>
      <c r="AB21" s="5">
        <f t="shared" si="16"/>
        <v>0.92743079152374364</v>
      </c>
      <c r="AC21" s="5">
        <f t="shared" si="17"/>
        <v>4.2951323297493706</v>
      </c>
      <c r="AD21" s="5">
        <f t="shared" si="18"/>
        <v>2.3210133728969871E-2</v>
      </c>
      <c r="AE21" s="5">
        <f t="shared" si="19"/>
        <v>1.2269938650306749E-2</v>
      </c>
      <c r="AF21" s="5">
        <f t="shared" si="20"/>
        <v>1.0940195078663123E-2</v>
      </c>
      <c r="AG21" s="3" t="s">
        <v>38</v>
      </c>
    </row>
    <row r="22" spans="1:33" ht="15" customHeight="1" x14ac:dyDescent="0.45">
      <c r="A22" s="1" t="s">
        <v>85</v>
      </c>
      <c r="B22" s="1">
        <v>939</v>
      </c>
      <c r="C22" s="1">
        <v>2052</v>
      </c>
      <c r="D22" s="1">
        <v>1291</v>
      </c>
      <c r="E22" s="1">
        <v>1018</v>
      </c>
      <c r="F22" s="1">
        <v>1290</v>
      </c>
      <c r="G22" s="1">
        <v>6590</v>
      </c>
      <c r="J22" s="5">
        <f t="shared" si="1"/>
        <v>1.1650124069478909</v>
      </c>
      <c r="K22" s="5">
        <f t="shared" si="2"/>
        <v>2.2450765864332602</v>
      </c>
      <c r="L22" s="5">
        <f t="shared" si="3"/>
        <v>3.1798029556650245</v>
      </c>
      <c r="M22" s="5">
        <f t="shared" si="4"/>
        <v>3.7703703703703701</v>
      </c>
      <c r="N22" s="5">
        <f t="shared" si="5"/>
        <v>3.8738738738738738</v>
      </c>
      <c r="O22" s="5">
        <f t="shared" si="6"/>
        <v>2.4148039574935876</v>
      </c>
      <c r="Q22" s="5">
        <f t="shared" si="7"/>
        <v>3.3251782133571268</v>
      </c>
      <c r="R22" s="5">
        <f t="shared" si="8"/>
        <v>3.9712537370785881E-57</v>
      </c>
      <c r="T22" s="5">
        <f t="shared" si="9"/>
        <v>0.15273173670163467</v>
      </c>
      <c r="U22" s="5">
        <f t="shared" si="10"/>
        <v>0.80873963483651012</v>
      </c>
      <c r="V22" s="5">
        <f t="shared" si="11"/>
        <v>1.1568192312449097</v>
      </c>
      <c r="W22" s="5">
        <f t="shared" si="12"/>
        <v>1.3271732381120933</v>
      </c>
      <c r="X22" s="5">
        <f t="shared" si="13"/>
        <v>1.3542550073752739</v>
      </c>
      <c r="Y22" s="5">
        <f t="shared" si="14"/>
        <v>0.88161810678821451</v>
      </c>
      <c r="AA22" s="5">
        <f t="shared" si="15"/>
        <v>0.19602966601421024</v>
      </c>
      <c r="AB22" s="5">
        <f t="shared" si="16"/>
        <v>0.92091679478614463</v>
      </c>
      <c r="AC22" s="5">
        <f t="shared" si="17"/>
        <v>4.0924615938725024</v>
      </c>
      <c r="AD22" s="5">
        <f t="shared" si="18"/>
        <v>2.6377901862559616E-2</v>
      </c>
      <c r="AE22" s="5">
        <f t="shared" si="19"/>
        <v>3.0344409042633893E-4</v>
      </c>
      <c r="AF22" s="5">
        <f t="shared" si="20"/>
        <v>2.6074457772133276E-2</v>
      </c>
      <c r="AG22" s="3" t="s">
        <v>85</v>
      </c>
    </row>
    <row r="23" spans="1:33" ht="15" customHeight="1" x14ac:dyDescent="0.45">
      <c r="A23" s="3" t="s">
        <v>39</v>
      </c>
      <c r="B23" s="3">
        <v>8</v>
      </c>
      <c r="C23" s="3">
        <v>16</v>
      </c>
      <c r="D23" s="3">
        <v>18</v>
      </c>
      <c r="E23" s="3">
        <v>14</v>
      </c>
      <c r="F23" s="3">
        <v>22</v>
      </c>
      <c r="G23" s="3">
        <v>78</v>
      </c>
      <c r="J23" s="5">
        <f t="shared" si="1"/>
        <v>4.6056419113413936E-3</v>
      </c>
      <c r="K23" s="5">
        <f t="shared" si="2"/>
        <v>5.4237288135593224E-3</v>
      </c>
      <c r="L23" s="5">
        <f t="shared" si="3"/>
        <v>1.0720667063728409E-2</v>
      </c>
      <c r="M23" s="5">
        <f t="shared" si="4"/>
        <v>1.098901098901099E-2</v>
      </c>
      <c r="N23" s="5">
        <f t="shared" si="5"/>
        <v>1.3741411617738912E-2</v>
      </c>
      <c r="O23" s="5">
        <f t="shared" si="6"/>
        <v>8.4406449518450392E-3</v>
      </c>
      <c r="P23" s="5"/>
      <c r="Q23" s="5">
        <f t="shared" si="7"/>
        <v>2.9836039975015609</v>
      </c>
      <c r="R23" s="5">
        <f t="shared" si="8"/>
        <v>4.4654583128883769E-3</v>
      </c>
      <c r="T23" s="5">
        <f t="shared" si="9"/>
        <v>-5.3804732245612685</v>
      </c>
      <c r="U23" s="5">
        <f t="shared" si="10"/>
        <v>-5.2169717270940845</v>
      </c>
      <c r="V23" s="5">
        <f t="shared" si="11"/>
        <v>-4.5355818991813761</v>
      </c>
      <c r="W23" s="5">
        <f t="shared" si="12"/>
        <v>-4.5108595065168497</v>
      </c>
      <c r="X23" s="5">
        <f t="shared" si="13"/>
        <v>-4.2873412596383993</v>
      </c>
      <c r="Y23" s="5">
        <f t="shared" si="14"/>
        <v>-4.7746965571984488</v>
      </c>
      <c r="AA23" s="5">
        <f t="shared" si="15"/>
        <v>0.19475923883266458</v>
      </c>
      <c r="AB23" s="5">
        <f t="shared" si="16"/>
        <v>0.95238551124450999</v>
      </c>
      <c r="AC23" s="5">
        <f t="shared" si="17"/>
        <v>5.4102963750544824</v>
      </c>
      <c r="AD23" s="5">
        <f t="shared" si="18"/>
        <v>1.2382724292992772E-2</v>
      </c>
      <c r="AE23" s="5">
        <f t="shared" si="19"/>
        <v>2.5316455696202531E-2</v>
      </c>
      <c r="AF23" s="5">
        <f t="shared" si="20"/>
        <v>-1.2933731403209759E-2</v>
      </c>
      <c r="AG23" s="3" t="s">
        <v>39</v>
      </c>
    </row>
    <row r="24" spans="1:33" ht="15" customHeight="1" x14ac:dyDescent="0.45">
      <c r="A24" s="3" t="s">
        <v>31</v>
      </c>
      <c r="B24" s="3">
        <v>55</v>
      </c>
      <c r="C24" s="3">
        <v>180</v>
      </c>
      <c r="D24" s="3">
        <v>137</v>
      </c>
      <c r="E24" s="3">
        <v>111</v>
      </c>
      <c r="F24" s="3">
        <v>162</v>
      </c>
      <c r="G24" s="3">
        <v>645</v>
      </c>
      <c r="J24" s="5">
        <f t="shared" si="1"/>
        <v>3.2544378698224852E-2</v>
      </c>
      <c r="K24" s="5">
        <f t="shared" si="2"/>
        <v>6.4608758076094758E-2</v>
      </c>
      <c r="L24" s="5">
        <f t="shared" si="3"/>
        <v>8.7820512820512814E-2</v>
      </c>
      <c r="M24" s="5">
        <f t="shared" si="4"/>
        <v>9.4307561597281223E-2</v>
      </c>
      <c r="N24" s="5">
        <f t="shared" si="5"/>
        <v>0.11088295687885011</v>
      </c>
      <c r="O24" s="5">
        <f t="shared" si="6"/>
        <v>7.4360156790408111E-2</v>
      </c>
      <c r="P24" s="5"/>
      <c r="Q24" s="5">
        <f t="shared" si="7"/>
        <v>3.4071308568228487</v>
      </c>
      <c r="R24" s="5">
        <f t="shared" si="8"/>
        <v>2.1198234050246524E-16</v>
      </c>
      <c r="T24" s="5">
        <f t="shared" si="9"/>
        <v>-3.4251506226846482</v>
      </c>
      <c r="U24" s="5">
        <f t="shared" si="10"/>
        <v>-2.7394053034495407</v>
      </c>
      <c r="V24" s="5">
        <f t="shared" si="11"/>
        <v>-2.4324601744154579</v>
      </c>
      <c r="W24" s="5">
        <f t="shared" si="12"/>
        <v>-2.3611939059479425</v>
      </c>
      <c r="X24" s="5">
        <f t="shared" si="13"/>
        <v>-2.1992800765183151</v>
      </c>
      <c r="Y24" s="5">
        <f t="shared" si="14"/>
        <v>-2.598835007599539</v>
      </c>
      <c r="AA24" s="5">
        <f t="shared" si="15"/>
        <v>0.18944947102569445</v>
      </c>
      <c r="AB24" s="5">
        <f t="shared" si="16"/>
        <v>0.91909921446926524</v>
      </c>
      <c r="AC24" s="5">
        <f t="shared" si="17"/>
        <v>4.0401541822395117</v>
      </c>
      <c r="AD24" s="5">
        <f t="shared" si="18"/>
        <v>2.7284836481808235E-2</v>
      </c>
      <c r="AE24" s="5">
        <f t="shared" si="19"/>
        <v>3.0959752321981426E-3</v>
      </c>
      <c r="AF24" s="5">
        <f t="shared" si="20"/>
        <v>2.4188861249610092E-2</v>
      </c>
      <c r="AG24" s="3" t="s">
        <v>31</v>
      </c>
    </row>
    <row r="25" spans="1:33" ht="15" customHeight="1" x14ac:dyDescent="0.45">
      <c r="A25" s="3" t="s">
        <v>40</v>
      </c>
      <c r="B25" s="3">
        <v>11</v>
      </c>
      <c r="C25" s="3">
        <v>19</v>
      </c>
      <c r="D25" s="3">
        <v>20</v>
      </c>
      <c r="E25" s="3">
        <v>15</v>
      </c>
      <c r="F25" s="3">
        <v>30</v>
      </c>
      <c r="G25" s="3">
        <v>95</v>
      </c>
      <c r="J25" s="5">
        <f t="shared" si="1"/>
        <v>6.3437139561707033E-3</v>
      </c>
      <c r="K25" s="5">
        <f t="shared" si="2"/>
        <v>6.4472344757380388E-3</v>
      </c>
      <c r="L25" s="5">
        <f t="shared" si="3"/>
        <v>1.1926058437686345E-2</v>
      </c>
      <c r="M25" s="5">
        <f t="shared" si="4"/>
        <v>1.1783189316575019E-2</v>
      </c>
      <c r="N25" s="5">
        <f t="shared" si="5"/>
        <v>1.8832391713747645E-2</v>
      </c>
      <c r="O25" s="5">
        <f t="shared" si="6"/>
        <v>1.0299219427580225E-2</v>
      </c>
      <c r="P25" s="5"/>
      <c r="Q25" s="5">
        <f t="shared" si="7"/>
        <v>2.9686697483307651</v>
      </c>
      <c r="R25" s="5">
        <f t="shared" si="8"/>
        <v>9.6148289954601639E-4</v>
      </c>
      <c r="T25" s="5">
        <f t="shared" si="9"/>
        <v>-5.0602908845421171</v>
      </c>
      <c r="U25" s="5">
        <f t="shared" si="10"/>
        <v>-5.0441040035712543</v>
      </c>
      <c r="V25" s="5">
        <f t="shared" si="11"/>
        <v>-4.4290294882692178</v>
      </c>
      <c r="W25" s="5">
        <f t="shared" si="12"/>
        <v>-4.4410813974551964</v>
      </c>
      <c r="X25" s="5">
        <f t="shared" si="13"/>
        <v>-3.9721769282478934</v>
      </c>
      <c r="Y25" s="5">
        <f t="shared" si="14"/>
        <v>-4.5756871703483544</v>
      </c>
      <c r="AA25" s="5">
        <f t="shared" si="15"/>
        <v>0.18687479984213959</v>
      </c>
      <c r="AB25" s="5">
        <f t="shared" si="16"/>
        <v>0.94991466721768125</v>
      </c>
      <c r="AC25" s="5">
        <f t="shared" si="17"/>
        <v>5.2648031296992199</v>
      </c>
      <c r="AD25" s="5">
        <f t="shared" si="18"/>
        <v>1.3353950771661105E-2</v>
      </c>
      <c r="AE25" s="5">
        <f t="shared" si="19"/>
        <v>2.0833333333333332E-2</v>
      </c>
      <c r="AF25" s="5">
        <f t="shared" si="20"/>
        <v>-7.4793825616722275E-3</v>
      </c>
      <c r="AG25" s="3" t="s">
        <v>40</v>
      </c>
    </row>
    <row r="26" spans="1:33" ht="15" customHeight="1" x14ac:dyDescent="0.45">
      <c r="A26" s="3" t="s">
        <v>35</v>
      </c>
      <c r="B26" s="3">
        <v>48</v>
      </c>
      <c r="C26" s="3">
        <v>159</v>
      </c>
      <c r="D26" s="3">
        <v>140</v>
      </c>
      <c r="E26" s="3">
        <v>104</v>
      </c>
      <c r="F26" s="3">
        <v>135</v>
      </c>
      <c r="G26" s="3">
        <v>586</v>
      </c>
      <c r="J26" s="5">
        <f t="shared" si="1"/>
        <v>2.8285209192692989E-2</v>
      </c>
      <c r="K26" s="5">
        <f t="shared" si="2"/>
        <v>5.6644104025650163E-2</v>
      </c>
      <c r="L26" s="5">
        <f t="shared" si="3"/>
        <v>8.9916506101477195E-2</v>
      </c>
      <c r="M26" s="5">
        <f t="shared" si="4"/>
        <v>8.7837837837837843E-2</v>
      </c>
      <c r="N26" s="5">
        <f t="shared" si="5"/>
        <v>9.0725806451612906E-2</v>
      </c>
      <c r="O26" s="5">
        <f t="shared" si="6"/>
        <v>6.7101797778541167E-2</v>
      </c>
      <c r="P26" s="5"/>
      <c r="Q26" s="5">
        <f t="shared" si="7"/>
        <v>3.2075352822580645</v>
      </c>
      <c r="R26" s="5">
        <f t="shared" si="8"/>
        <v>4.1841636287087632E-13</v>
      </c>
      <c r="T26" s="5">
        <f t="shared" si="9"/>
        <v>-3.5654162543263355</v>
      </c>
      <c r="U26" s="5">
        <f t="shared" si="10"/>
        <v>-2.8709673741416508</v>
      </c>
      <c r="V26" s="5">
        <f t="shared" si="11"/>
        <v>-2.4088737492246941</v>
      </c>
      <c r="W26" s="5">
        <f t="shared" si="12"/>
        <v>-2.4322629163025784</v>
      </c>
      <c r="X26" s="5">
        <f t="shared" si="13"/>
        <v>-2.3999134369546078</v>
      </c>
      <c r="Y26" s="5">
        <f t="shared" si="14"/>
        <v>-2.7015444428367203</v>
      </c>
      <c r="AA26" s="5">
        <f t="shared" si="15"/>
        <v>0.18565914432662292</v>
      </c>
      <c r="AB26" s="5">
        <f t="shared" si="16"/>
        <v>0.86582999798215088</v>
      </c>
      <c r="AC26" s="5">
        <f t="shared" si="17"/>
        <v>2.9972951236813681</v>
      </c>
      <c r="AD26" s="5">
        <f t="shared" si="18"/>
        <v>5.7793326910402683E-2</v>
      </c>
      <c r="AE26" s="5">
        <f t="shared" si="19"/>
        <v>3.4071550255536627E-3</v>
      </c>
      <c r="AF26" s="5">
        <f t="shared" si="20"/>
        <v>5.4386171884849017E-2</v>
      </c>
      <c r="AG26" s="3" t="s">
        <v>35</v>
      </c>
    </row>
    <row r="27" spans="1:33" ht="15" customHeight="1" x14ac:dyDescent="0.45">
      <c r="A27" s="3" t="s">
        <v>45</v>
      </c>
      <c r="B27" s="3">
        <v>60</v>
      </c>
      <c r="C27" s="3">
        <v>136</v>
      </c>
      <c r="D27" s="3">
        <v>115</v>
      </c>
      <c r="E27" s="3">
        <v>120</v>
      </c>
      <c r="F27" s="3">
        <v>140</v>
      </c>
      <c r="G27" s="3">
        <v>571</v>
      </c>
      <c r="J27" s="5">
        <f t="shared" si="1"/>
        <v>3.5608308605341248E-2</v>
      </c>
      <c r="K27" s="5">
        <f t="shared" si="2"/>
        <v>4.8056537102473498E-2</v>
      </c>
      <c r="L27" s="5">
        <f t="shared" si="3"/>
        <v>7.2692793931731989E-2</v>
      </c>
      <c r="M27" s="5">
        <f t="shared" si="4"/>
        <v>0.10273972602739725</v>
      </c>
      <c r="N27" s="5">
        <f t="shared" si="5"/>
        <v>9.440323668240054E-2</v>
      </c>
      <c r="O27" s="5">
        <f t="shared" si="6"/>
        <v>6.5272062185642438E-2</v>
      </c>
      <c r="P27" s="5"/>
      <c r="Q27" s="5">
        <f t="shared" si="7"/>
        <v>2.6511575634974149</v>
      </c>
      <c r="R27" s="5">
        <f t="shared" si="8"/>
        <v>1.0388467602057059E-10</v>
      </c>
      <c r="T27" s="5">
        <f t="shared" si="9"/>
        <v>-3.3351762805643612</v>
      </c>
      <c r="U27" s="5">
        <f t="shared" si="10"/>
        <v>-3.0353771049012312</v>
      </c>
      <c r="V27" s="5">
        <f t="shared" si="11"/>
        <v>-2.621513019964349</v>
      </c>
      <c r="W27" s="5">
        <f t="shared" si="12"/>
        <v>-2.2755564206061263</v>
      </c>
      <c r="X27" s="5">
        <f t="shared" si="13"/>
        <v>-2.3601799195286279</v>
      </c>
      <c r="Y27" s="5">
        <f t="shared" si="14"/>
        <v>-2.7291911721406481</v>
      </c>
      <c r="AA27" s="5">
        <f t="shared" si="15"/>
        <v>0.18281409153341321</v>
      </c>
      <c r="AB27" s="5">
        <f t="shared" si="16"/>
        <v>0.95333619607750009</v>
      </c>
      <c r="AC27" s="5">
        <f t="shared" si="17"/>
        <v>5.4692546123945558</v>
      </c>
      <c r="AD27" s="5">
        <f t="shared" si="18"/>
        <v>1.2015466296544861E-2</v>
      </c>
      <c r="AE27" s="5">
        <f t="shared" si="19"/>
        <v>3.4965034965034965E-3</v>
      </c>
      <c r="AF27" s="5">
        <f t="shared" si="20"/>
        <v>8.5189628000413645E-3</v>
      </c>
      <c r="AG27" s="3" t="s">
        <v>45</v>
      </c>
    </row>
    <row r="28" spans="1:33" ht="15" customHeight="1" x14ac:dyDescent="0.45">
      <c r="A28" s="3" t="s">
        <v>62</v>
      </c>
      <c r="B28" s="3">
        <v>6</v>
      </c>
      <c r="C28" s="3">
        <v>3</v>
      </c>
      <c r="D28" s="3">
        <v>2</v>
      </c>
      <c r="E28" s="3">
        <v>7</v>
      </c>
      <c r="F28" s="3">
        <v>9</v>
      </c>
      <c r="G28" s="3">
        <v>27</v>
      </c>
      <c r="J28" s="5">
        <f t="shared" si="1"/>
        <v>3.4502587694077054E-3</v>
      </c>
      <c r="K28" s="5">
        <f t="shared" si="2"/>
        <v>1.0124873439082012E-3</v>
      </c>
      <c r="L28" s="5">
        <f t="shared" si="3"/>
        <v>1.1799410029498525E-3</v>
      </c>
      <c r="M28" s="5">
        <f t="shared" si="4"/>
        <v>5.4644808743169399E-3</v>
      </c>
      <c r="N28" s="5">
        <f t="shared" si="5"/>
        <v>5.5762081784386614E-3</v>
      </c>
      <c r="O28" s="5">
        <f t="shared" si="6"/>
        <v>2.9057253551442101E-3</v>
      </c>
      <c r="P28" s="5"/>
      <c r="Q28" s="5">
        <f t="shared" si="7"/>
        <v>1.6161710037174721</v>
      </c>
      <c r="R28" s="5">
        <f t="shared" si="8"/>
        <v>0.25525706852300212</v>
      </c>
      <c r="T28" s="5">
        <f t="shared" si="9"/>
        <v>-5.6693060451262278</v>
      </c>
      <c r="U28" s="5">
        <f t="shared" si="10"/>
        <v>-6.8953452589054551</v>
      </c>
      <c r="V28" s="5">
        <f t="shared" si="11"/>
        <v>-6.742290839254605</v>
      </c>
      <c r="W28" s="5">
        <f t="shared" si="12"/>
        <v>-5.2094861528414214</v>
      </c>
      <c r="X28" s="5">
        <f t="shared" si="13"/>
        <v>-5.1892462714936745</v>
      </c>
      <c r="Y28" s="5">
        <f t="shared" si="14"/>
        <v>-5.841072227885971</v>
      </c>
      <c r="AA28" s="5">
        <f t="shared" si="15"/>
        <v>0.18184797007482326</v>
      </c>
      <c r="AB28" s="5">
        <f t="shared" si="16"/>
        <v>0.51825332991272399</v>
      </c>
      <c r="AC28" s="5">
        <f t="shared" si="17"/>
        <v>1.0495937760278335</v>
      </c>
      <c r="AD28" s="5">
        <f t="shared" si="18"/>
        <v>0.37099951065650877</v>
      </c>
      <c r="AE28" s="5">
        <f t="shared" si="19"/>
        <v>7.1428571428571425E-2</v>
      </c>
      <c r="AF28" s="5">
        <f t="shared" si="20"/>
        <v>0.29957093922793732</v>
      </c>
      <c r="AG28" s="3" t="s">
        <v>62</v>
      </c>
    </row>
    <row r="29" spans="1:33" ht="15" customHeight="1" x14ac:dyDescent="0.45">
      <c r="A29" s="3" t="s">
        <v>36</v>
      </c>
      <c r="B29" s="3">
        <v>74</v>
      </c>
      <c r="C29" s="3">
        <v>258</v>
      </c>
      <c r="D29" s="3">
        <v>177</v>
      </c>
      <c r="E29" s="3">
        <v>155</v>
      </c>
      <c r="F29" s="3">
        <v>198</v>
      </c>
      <c r="G29" s="3">
        <v>862</v>
      </c>
      <c r="J29" s="5">
        <f t="shared" si="1"/>
        <v>4.4284859365649312E-2</v>
      </c>
      <c r="K29" s="5">
        <f t="shared" si="2"/>
        <v>9.5273264401772528E-2</v>
      </c>
      <c r="L29" s="5">
        <f t="shared" si="3"/>
        <v>0.11644736842105263</v>
      </c>
      <c r="M29" s="5">
        <f t="shared" si="4"/>
        <v>0.13680494263018536</v>
      </c>
      <c r="N29" s="5">
        <f t="shared" si="5"/>
        <v>0.13894736842105262</v>
      </c>
      <c r="O29" s="5">
        <f t="shared" si="6"/>
        <v>0.10192739742225375</v>
      </c>
      <c r="P29" s="5"/>
      <c r="Q29" s="5">
        <f t="shared" si="7"/>
        <v>3.1375817923186342</v>
      </c>
      <c r="R29" s="5">
        <f t="shared" si="8"/>
        <v>7.7346926740351872E-18</v>
      </c>
      <c r="T29" s="5">
        <f t="shared" si="9"/>
        <v>-3.1171124353912241</v>
      </c>
      <c r="U29" s="5">
        <f t="shared" si="10"/>
        <v>-2.351006049110548</v>
      </c>
      <c r="V29" s="5">
        <f t="shared" si="11"/>
        <v>-2.1503158812664931</v>
      </c>
      <c r="W29" s="5">
        <f t="shared" si="12"/>
        <v>-1.9891991441087595</v>
      </c>
      <c r="X29" s="5">
        <f t="shared" si="13"/>
        <v>-1.9736600620082156</v>
      </c>
      <c r="Y29" s="5">
        <f t="shared" si="14"/>
        <v>-2.2834945091185292</v>
      </c>
      <c r="AA29" s="5">
        <f t="shared" si="15"/>
        <v>0.17734407681305406</v>
      </c>
      <c r="AB29" s="5">
        <f t="shared" si="16"/>
        <v>0.88248360832960715</v>
      </c>
      <c r="AC29" s="5">
        <f t="shared" si="17"/>
        <v>3.2497686818764118</v>
      </c>
      <c r="AD29" s="5">
        <f t="shared" si="18"/>
        <v>4.7497859943340839E-2</v>
      </c>
      <c r="AE29" s="5">
        <f t="shared" si="19"/>
        <v>2.3174971031286211E-3</v>
      </c>
      <c r="AF29" s="5">
        <f t="shared" si="20"/>
        <v>4.5180362840212221E-2</v>
      </c>
      <c r="AG29" s="3" t="s">
        <v>36</v>
      </c>
    </row>
    <row r="30" spans="1:33" ht="15" customHeight="1" x14ac:dyDescent="0.45">
      <c r="A30" s="3" t="s">
        <v>41</v>
      </c>
      <c r="B30" s="3">
        <v>53</v>
      </c>
      <c r="C30" s="3">
        <v>155</v>
      </c>
      <c r="D30" s="3">
        <v>111</v>
      </c>
      <c r="E30" s="3">
        <v>95</v>
      </c>
      <c r="F30" s="3">
        <v>135</v>
      </c>
      <c r="G30" s="3">
        <v>549</v>
      </c>
      <c r="J30" s="5">
        <f t="shared" si="1"/>
        <v>3.1323877068557916E-2</v>
      </c>
      <c r="K30" s="5">
        <f t="shared" si="2"/>
        <v>5.5140519388118106E-2</v>
      </c>
      <c r="L30" s="5">
        <f t="shared" si="3"/>
        <v>6.998738965952081E-2</v>
      </c>
      <c r="M30" s="5">
        <f t="shared" si="4"/>
        <v>7.9631181894383909E-2</v>
      </c>
      <c r="N30" s="5">
        <f t="shared" si="5"/>
        <v>9.0725806451612906E-2</v>
      </c>
      <c r="O30" s="5">
        <f t="shared" si="6"/>
        <v>6.2599771949828964E-2</v>
      </c>
      <c r="P30" s="5"/>
      <c r="Q30" s="5">
        <f t="shared" si="7"/>
        <v>2.8963785757760201</v>
      </c>
      <c r="R30" s="5">
        <f t="shared" si="8"/>
        <v>1.214927891322588E-11</v>
      </c>
      <c r="T30" s="5">
        <f t="shared" si="9"/>
        <v>-3.4633746266140468</v>
      </c>
      <c r="U30" s="5">
        <f t="shared" si="10"/>
        <v>-2.8978704539872853</v>
      </c>
      <c r="V30" s="5">
        <f t="shared" si="11"/>
        <v>-2.6594402008824591</v>
      </c>
      <c r="W30" s="5">
        <f t="shared" si="12"/>
        <v>-2.5303495304973751</v>
      </c>
      <c r="X30" s="5">
        <f t="shared" si="13"/>
        <v>-2.3999134369546078</v>
      </c>
      <c r="Y30" s="5">
        <f t="shared" si="14"/>
        <v>-2.770993643856698</v>
      </c>
      <c r="AA30" s="5">
        <f t="shared" si="15"/>
        <v>0.16710985620588636</v>
      </c>
      <c r="AB30" s="5">
        <f t="shared" si="16"/>
        <v>0.93884676089021746</v>
      </c>
      <c r="AC30" s="5">
        <f t="shared" si="17"/>
        <v>4.7225206349962168</v>
      </c>
      <c r="AD30" s="5">
        <f t="shared" si="18"/>
        <v>1.7986169221814275E-2</v>
      </c>
      <c r="AE30" s="5">
        <f t="shared" si="19"/>
        <v>3.6363636363636364E-3</v>
      </c>
      <c r="AF30" s="5">
        <f t="shared" si="20"/>
        <v>1.434980558545064E-2</v>
      </c>
      <c r="AG30" s="3" t="s">
        <v>41</v>
      </c>
    </row>
    <row r="31" spans="1:33" ht="15" customHeight="1" x14ac:dyDescent="0.45">
      <c r="A31" s="3" t="s">
        <v>30</v>
      </c>
      <c r="B31" s="3">
        <v>4</v>
      </c>
      <c r="C31" s="3">
        <v>19</v>
      </c>
      <c r="D31" s="3">
        <v>11</v>
      </c>
      <c r="E31" s="3">
        <v>8</v>
      </c>
      <c r="F31" s="3">
        <v>13</v>
      </c>
      <c r="G31" s="3">
        <v>55</v>
      </c>
      <c r="J31" s="5">
        <f t="shared" si="1"/>
        <v>2.2975301550832855E-3</v>
      </c>
      <c r="K31" s="5">
        <f t="shared" si="2"/>
        <v>6.4472344757380388E-3</v>
      </c>
      <c r="L31" s="5">
        <f t="shared" si="3"/>
        <v>6.5243179122182679E-3</v>
      </c>
      <c r="M31" s="5">
        <f t="shared" si="4"/>
        <v>6.2500000000000003E-3</v>
      </c>
      <c r="N31" s="5">
        <f t="shared" si="5"/>
        <v>8.0745341614906832E-3</v>
      </c>
      <c r="O31" s="5">
        <f t="shared" si="6"/>
        <v>5.9369602763385144E-3</v>
      </c>
      <c r="P31" s="5"/>
      <c r="Q31" s="5">
        <f t="shared" si="7"/>
        <v>3.5144409937888197</v>
      </c>
      <c r="R31" s="5">
        <f t="shared" si="8"/>
        <v>1.6899697303806045E-2</v>
      </c>
      <c r="T31" s="5">
        <f t="shared" si="9"/>
        <v>-6.0759205786482982</v>
      </c>
      <c r="U31" s="5">
        <f t="shared" si="10"/>
        <v>-5.0441040035712543</v>
      </c>
      <c r="V31" s="5">
        <f t="shared" si="11"/>
        <v>-5.0322188657634301</v>
      </c>
      <c r="W31" s="5">
        <f t="shared" si="12"/>
        <v>-5.0751738152338266</v>
      </c>
      <c r="X31" s="5">
        <f t="shared" si="13"/>
        <v>-4.8190401005169718</v>
      </c>
      <c r="Y31" s="5">
        <f t="shared" si="14"/>
        <v>-5.126558014580306</v>
      </c>
      <c r="AA31" s="5">
        <f t="shared" si="15"/>
        <v>0.16491813915658726</v>
      </c>
      <c r="AB31" s="5">
        <f t="shared" si="16"/>
        <v>0.78402595839286715</v>
      </c>
      <c r="AC31" s="5">
        <f t="shared" si="17"/>
        <v>2.1877097735266853</v>
      </c>
      <c r="AD31" s="5">
        <f t="shared" si="18"/>
        <v>0.11650400064438962</v>
      </c>
      <c r="AE31" s="5">
        <f t="shared" si="19"/>
        <v>3.5714285714285712E-2</v>
      </c>
      <c r="AF31" s="5">
        <f t="shared" si="20"/>
        <v>8.0789714930103909E-2</v>
      </c>
      <c r="AG31" s="3" t="s">
        <v>30</v>
      </c>
    </row>
    <row r="32" spans="1:33" ht="15" customHeight="1" x14ac:dyDescent="0.45">
      <c r="A32" s="3" t="s">
        <v>47</v>
      </c>
      <c r="B32" s="3">
        <v>45</v>
      </c>
      <c r="C32" s="3">
        <v>108</v>
      </c>
      <c r="D32" s="3">
        <v>106</v>
      </c>
      <c r="E32" s="3">
        <v>78</v>
      </c>
      <c r="F32" s="3">
        <v>104</v>
      </c>
      <c r="G32" s="3">
        <v>441</v>
      </c>
      <c r="J32" s="5">
        <f t="shared" si="1"/>
        <v>2.6470588235294117E-2</v>
      </c>
      <c r="K32" s="5">
        <f t="shared" si="2"/>
        <v>3.7788663400979708E-2</v>
      </c>
      <c r="L32" s="5">
        <f t="shared" si="3"/>
        <v>6.6624764299182904E-2</v>
      </c>
      <c r="M32" s="5">
        <f t="shared" si="4"/>
        <v>6.4462809917355368E-2</v>
      </c>
      <c r="N32" s="5">
        <f t="shared" si="5"/>
        <v>6.8466096115865696E-2</v>
      </c>
      <c r="O32" s="5">
        <f t="shared" si="6"/>
        <v>4.9673349853570622E-2</v>
      </c>
      <c r="P32" s="5"/>
      <c r="Q32" s="5">
        <f t="shared" si="7"/>
        <v>2.5864969643771487</v>
      </c>
      <c r="R32" s="5">
        <f t="shared" si="8"/>
        <v>3.9819438877149079E-8</v>
      </c>
      <c r="T32" s="5">
        <f t="shared" si="9"/>
        <v>-3.6317210402739879</v>
      </c>
      <c r="U32" s="5">
        <f t="shared" si="10"/>
        <v>-3.2757461313655929</v>
      </c>
      <c r="V32" s="5">
        <f t="shared" si="11"/>
        <v>-2.7086789342257198</v>
      </c>
      <c r="W32" s="5">
        <f t="shared" si="12"/>
        <v>-2.7416668119011951</v>
      </c>
      <c r="X32" s="5">
        <f t="shared" si="13"/>
        <v>-2.6814166034544002</v>
      </c>
      <c r="Y32" s="5">
        <f t="shared" si="14"/>
        <v>-3.0022867099471346</v>
      </c>
      <c r="AA32" s="5">
        <f t="shared" si="15"/>
        <v>0.16372726452538913</v>
      </c>
      <c r="AB32" s="5">
        <f t="shared" si="16"/>
        <v>0.90313805202489494</v>
      </c>
      <c r="AC32" s="5">
        <f t="shared" si="17"/>
        <v>3.6433678560108067</v>
      </c>
      <c r="AD32" s="5">
        <f t="shared" si="18"/>
        <v>3.5657502916728548E-2</v>
      </c>
      <c r="AE32" s="5">
        <f t="shared" si="19"/>
        <v>4.5248868778280547E-3</v>
      </c>
      <c r="AF32" s="5">
        <f t="shared" si="20"/>
        <v>3.1132616038900492E-2</v>
      </c>
      <c r="AG32" s="3" t="s">
        <v>47</v>
      </c>
    </row>
    <row r="33" spans="1:33" ht="15" customHeight="1" x14ac:dyDescent="0.45">
      <c r="A33" s="3" t="s">
        <v>51</v>
      </c>
      <c r="B33" s="3">
        <v>10</v>
      </c>
      <c r="C33" s="3">
        <v>28</v>
      </c>
      <c r="D33" s="3">
        <v>29</v>
      </c>
      <c r="E33" s="3">
        <v>25</v>
      </c>
      <c r="F33" s="3">
        <v>20</v>
      </c>
      <c r="G33" s="3">
        <v>112</v>
      </c>
      <c r="J33" s="5">
        <f t="shared" si="1"/>
        <v>5.763688760806916E-3</v>
      </c>
      <c r="K33" s="5">
        <f t="shared" si="2"/>
        <v>9.5302927161334244E-3</v>
      </c>
      <c r="L33" s="5">
        <f t="shared" si="3"/>
        <v>1.7386091127098321E-2</v>
      </c>
      <c r="M33" s="5">
        <f t="shared" si="4"/>
        <v>1.9794140934283451E-2</v>
      </c>
      <c r="N33" s="5">
        <f t="shared" si="5"/>
        <v>1.2476606363069246E-2</v>
      </c>
      <c r="O33" s="5">
        <f t="shared" si="6"/>
        <v>1.2164657325947648E-2</v>
      </c>
      <c r="P33" s="5"/>
      <c r="Q33" s="5">
        <f t="shared" si="7"/>
        <v>2.1646912039925144</v>
      </c>
      <c r="R33" s="5">
        <f t="shared" si="8"/>
        <v>3.1579811677121337E-2</v>
      </c>
      <c r="T33" s="5">
        <f t="shared" si="9"/>
        <v>-5.1561775993869139</v>
      </c>
      <c r="U33" s="5">
        <f t="shared" si="10"/>
        <v>-4.6532798465586183</v>
      </c>
      <c r="V33" s="5">
        <f t="shared" si="11"/>
        <v>-4.0520847529322177</v>
      </c>
      <c r="W33" s="5">
        <f t="shared" si="12"/>
        <v>-3.9223692974822906</v>
      </c>
      <c r="X33" s="5">
        <f t="shared" si="13"/>
        <v>-4.3838998790555621</v>
      </c>
      <c r="Y33" s="5">
        <f t="shared" si="14"/>
        <v>-4.409220471992751</v>
      </c>
      <c r="AA33" s="5">
        <f t="shared" si="15"/>
        <v>0.15384008013765949</v>
      </c>
      <c r="AB33" s="5">
        <f t="shared" si="16"/>
        <v>0.7314399651723692</v>
      </c>
      <c r="AC33" s="5">
        <f t="shared" si="17"/>
        <v>1.8578682045840011</v>
      </c>
      <c r="AD33" s="5">
        <f t="shared" si="18"/>
        <v>0.16016837683722884</v>
      </c>
      <c r="AE33" s="5">
        <f t="shared" si="19"/>
        <v>1.7699115044247787E-2</v>
      </c>
      <c r="AF33" s="5">
        <f t="shared" si="20"/>
        <v>0.14246926179298106</v>
      </c>
      <c r="AG33" s="3" t="s">
        <v>51</v>
      </c>
    </row>
    <row r="34" spans="1:33" ht="15" customHeight="1" x14ac:dyDescent="0.45">
      <c r="A34" s="3" t="s">
        <v>50</v>
      </c>
      <c r="B34" s="3">
        <v>63</v>
      </c>
      <c r="C34" s="3">
        <v>124</v>
      </c>
      <c r="D34" s="3">
        <v>96</v>
      </c>
      <c r="E34" s="3">
        <v>102</v>
      </c>
      <c r="F34" s="3">
        <v>124</v>
      </c>
      <c r="G34" s="3">
        <v>509</v>
      </c>
      <c r="J34" s="5">
        <f t="shared" si="1"/>
        <v>3.7455410225921519E-2</v>
      </c>
      <c r="K34" s="5">
        <f t="shared" si="2"/>
        <v>4.3631245601688955E-2</v>
      </c>
      <c r="L34" s="5">
        <f t="shared" si="3"/>
        <v>5.9962523422860715E-2</v>
      </c>
      <c r="M34" s="5">
        <f t="shared" si="4"/>
        <v>8.6003372681281623E-2</v>
      </c>
      <c r="N34" s="5">
        <f t="shared" si="5"/>
        <v>8.2721814543028682E-2</v>
      </c>
      <c r="O34" s="5">
        <f t="shared" si="6"/>
        <v>5.7775255391600451E-2</v>
      </c>
      <c r="P34" s="5"/>
      <c r="Q34" s="5">
        <f t="shared" si="7"/>
        <v>2.2085411438313374</v>
      </c>
      <c r="R34" s="5">
        <f t="shared" si="8"/>
        <v>2.1198587043482053E-7</v>
      </c>
      <c r="T34" s="5">
        <f t="shared" si="9"/>
        <v>-3.2846041141413607</v>
      </c>
      <c r="U34" s="5">
        <f t="shared" si="10"/>
        <v>-3.1319817430520089</v>
      </c>
      <c r="V34" s="5">
        <f t="shared" si="11"/>
        <v>-2.8140355215288784</v>
      </c>
      <c r="W34" s="5">
        <f t="shared" si="12"/>
        <v>-2.4533687662733996</v>
      </c>
      <c r="X34" s="5">
        <f t="shared" si="13"/>
        <v>-2.4922719324975611</v>
      </c>
      <c r="Y34" s="5">
        <f t="shared" si="14"/>
        <v>-2.8511947023797024</v>
      </c>
      <c r="AA34" s="5">
        <f t="shared" si="15"/>
        <v>0.1528448120816743</v>
      </c>
      <c r="AB34" s="5">
        <f t="shared" si="16"/>
        <v>0.96651622672407611</v>
      </c>
      <c r="AC34" s="5">
        <f t="shared" si="17"/>
        <v>6.5238476970914903</v>
      </c>
      <c r="AD34" s="5">
        <f t="shared" si="18"/>
        <v>7.3179945245063233E-3</v>
      </c>
      <c r="AE34" s="5">
        <f t="shared" si="19"/>
        <v>3.9215686274509803E-3</v>
      </c>
      <c r="AF34" s="5">
        <f t="shared" si="20"/>
        <v>3.396425897055343E-3</v>
      </c>
      <c r="AG34" s="3" t="s">
        <v>50</v>
      </c>
    </row>
    <row r="35" spans="1:33" ht="15" customHeight="1" x14ac:dyDescent="0.45">
      <c r="A35" s="3" t="s">
        <v>44</v>
      </c>
      <c r="B35" s="3">
        <v>35</v>
      </c>
      <c r="C35" s="3">
        <v>101</v>
      </c>
      <c r="D35" s="3">
        <v>57</v>
      </c>
      <c r="E35" s="3">
        <v>57</v>
      </c>
      <c r="F35" s="3">
        <v>86</v>
      </c>
      <c r="G35" s="3">
        <v>336</v>
      </c>
      <c r="J35" s="5">
        <f t="shared" si="1"/>
        <v>2.046783625730994E-2</v>
      </c>
      <c r="K35" s="5">
        <f t="shared" si="2"/>
        <v>3.5253054101221641E-2</v>
      </c>
      <c r="L35" s="5">
        <f t="shared" si="3"/>
        <v>3.4756097560975613E-2</v>
      </c>
      <c r="M35" s="5">
        <f t="shared" si="4"/>
        <v>4.63038180341186E-2</v>
      </c>
      <c r="N35" s="5">
        <f t="shared" si="5"/>
        <v>5.595315549772284E-2</v>
      </c>
      <c r="O35" s="5">
        <f t="shared" si="6"/>
        <v>3.7403985305577203E-2</v>
      </c>
      <c r="P35" s="5"/>
      <c r="Q35" s="5">
        <f t="shared" si="7"/>
        <v>2.7337113114601732</v>
      </c>
      <c r="R35" s="5">
        <f t="shared" si="8"/>
        <v>1.7385186284611158E-7</v>
      </c>
      <c r="T35" s="5">
        <f t="shared" si="9"/>
        <v>-3.8889005880072918</v>
      </c>
      <c r="U35" s="5">
        <f t="shared" si="10"/>
        <v>-3.3452031123075803</v>
      </c>
      <c r="V35" s="5">
        <f t="shared" si="11"/>
        <v>-3.3594002529836939</v>
      </c>
      <c r="W35" s="5">
        <f t="shared" si="12"/>
        <v>-3.0725308583499036</v>
      </c>
      <c r="X35" s="5">
        <f t="shared" si="13"/>
        <v>-2.8832404472850879</v>
      </c>
      <c r="Y35" s="5">
        <f t="shared" si="14"/>
        <v>-3.2859780212660024</v>
      </c>
      <c r="AA35" s="5">
        <f t="shared" si="15"/>
        <v>0.15278523705838826</v>
      </c>
      <c r="AB35" s="5">
        <f t="shared" si="16"/>
        <v>0.94632759963729851</v>
      </c>
      <c r="AC35" s="5">
        <f t="shared" si="17"/>
        <v>5.0712924264428194</v>
      </c>
      <c r="AD35" s="5">
        <f t="shared" si="18"/>
        <v>1.4805828674314566E-2</v>
      </c>
      <c r="AE35" s="5">
        <f t="shared" si="19"/>
        <v>5.9347181008902079E-3</v>
      </c>
      <c r="AF35" s="5">
        <f t="shared" si="20"/>
        <v>8.8711105734243581E-3</v>
      </c>
      <c r="AG35" s="3" t="s">
        <v>44</v>
      </c>
    </row>
    <row r="36" spans="1:33" ht="15" customHeight="1" x14ac:dyDescent="0.45">
      <c r="A36" s="3" t="s">
        <v>28</v>
      </c>
      <c r="B36" s="3">
        <v>12</v>
      </c>
      <c r="C36" s="3">
        <v>35</v>
      </c>
      <c r="D36" s="3">
        <v>31</v>
      </c>
      <c r="E36" s="3">
        <v>10</v>
      </c>
      <c r="F36" s="3">
        <v>43</v>
      </c>
      <c r="G36" s="3">
        <v>131</v>
      </c>
      <c r="J36" s="5">
        <f t="shared" ref="J36:J66" si="21">B36/(B$67-B36)</f>
        <v>6.9244085401038661E-3</v>
      </c>
      <c r="K36" s="5">
        <f t="shared" ref="K36:K66" si="22">C36/(C$67-C36)</f>
        <v>1.1941316956670079E-2</v>
      </c>
      <c r="L36" s="5">
        <f t="shared" ref="L36:L66" si="23">D36/(D$67-D36)</f>
        <v>1.8607442977190875E-2</v>
      </c>
      <c r="M36" s="5">
        <f t="shared" ref="M36:M66" si="24">E36/(E$67-E36)</f>
        <v>7.8247261345852897E-3</v>
      </c>
      <c r="N36" s="5">
        <f t="shared" ref="N36:N66" si="25">F36/(F$67-F36)</f>
        <v>2.7215189873417721E-2</v>
      </c>
      <c r="O36" s="5">
        <f t="shared" ref="O36:O66" si="26">G36/(G$67-G36)</f>
        <v>1.4257727470613844E-2</v>
      </c>
      <c r="P36" s="5"/>
      <c r="Q36" s="5">
        <f t="shared" ref="Q36:Q66" si="27">N36/J36</f>
        <v>3.9303270042194094</v>
      </c>
      <c r="R36" s="5">
        <f t="shared" ref="R36:R66" si="28">_xlfn.HYPGEOM.DIST(F$67-F36, F$67, B$67+F$67-(B36+F36), B$67+F$67, TRUE)</f>
        <v>4.3036587287680659E-6</v>
      </c>
      <c r="T36" s="5">
        <f t="shared" ref="T36:T66" si="29">LN(J36)</f>
        <v>-4.972702639927606</v>
      </c>
      <c r="U36" s="5">
        <f t="shared" ref="U36:U66" si="30">LN(K36)</f>
        <v>-4.4277508792214784</v>
      </c>
      <c r="V36" s="5">
        <f t="shared" ref="V36:V66" si="31">LN(L36)</f>
        <v>-3.9841936182416418</v>
      </c>
      <c r="W36" s="5">
        <f t="shared" ref="W36:W66" si="32">LN(M36)</f>
        <v>-4.8504665419434341</v>
      </c>
      <c r="X36" s="5">
        <f t="shared" ref="X36:X66" si="33">LN(N36)</f>
        <v>-3.60398001032745</v>
      </c>
      <c r="Y36" s="5">
        <f t="shared" ref="Y36:Y66" si="34">LN(O36)</f>
        <v>-4.2504562406078374</v>
      </c>
      <c r="AA36" s="5">
        <f t="shared" ref="AA36:AA66" si="35">SLOPE(T36:X36,T$3:X$3)</f>
        <v>0.15236753347716431</v>
      </c>
      <c r="AB36" s="5">
        <f t="shared" ref="AB36:AB66" si="36">CORREL(T$3:X$3,T36:X36)</f>
        <v>0.62106782341292166</v>
      </c>
      <c r="AC36" s="5">
        <f t="shared" ref="AC36:AC67" si="37">AB36*SQRT(3)/SQRT(1-AB36^2)</f>
        <v>1.3725188636921093</v>
      </c>
      <c r="AD36" s="5">
        <f t="shared" ref="AD36:AD67" si="38">_xlfn.T.DIST.2T(ABS(AC36),3)</f>
        <v>0.26351333011351186</v>
      </c>
      <c r="AE36" s="5">
        <f t="shared" ref="AE36:AE66" si="39">2/(G36+1)</f>
        <v>1.5151515151515152E-2</v>
      </c>
      <c r="AF36" s="5">
        <f t="shared" ref="AF36:AF67" si="40">AD36-AE36</f>
        <v>0.24836181496199672</v>
      </c>
      <c r="AG36" s="3" t="s">
        <v>28</v>
      </c>
    </row>
    <row r="37" spans="1:33" ht="15" customHeight="1" x14ac:dyDescent="0.45">
      <c r="A37" s="3" t="s">
        <v>34</v>
      </c>
      <c r="B37" s="3">
        <v>4</v>
      </c>
      <c r="C37" s="3">
        <v>8</v>
      </c>
      <c r="D37" s="3">
        <v>14</v>
      </c>
      <c r="E37" s="3">
        <v>3</v>
      </c>
      <c r="F37" s="3">
        <v>12</v>
      </c>
      <c r="G37" s="3">
        <v>41</v>
      </c>
      <c r="J37" s="5">
        <f t="shared" si="21"/>
        <v>2.2975301550832855E-3</v>
      </c>
      <c r="K37" s="5">
        <f t="shared" si="22"/>
        <v>2.7045300878972278E-3</v>
      </c>
      <c r="L37" s="5">
        <f t="shared" si="23"/>
        <v>8.3184789067142009E-3</v>
      </c>
      <c r="M37" s="5">
        <f t="shared" si="24"/>
        <v>2.3346303501945525E-3</v>
      </c>
      <c r="N37" s="5">
        <f t="shared" si="25"/>
        <v>7.4487895716945996E-3</v>
      </c>
      <c r="O37" s="5">
        <f t="shared" si="26"/>
        <v>4.4190558309980602E-3</v>
      </c>
      <c r="P37" s="5"/>
      <c r="Q37" s="5">
        <f t="shared" si="27"/>
        <v>3.2420856610800746</v>
      </c>
      <c r="R37" s="5">
        <f t="shared" si="28"/>
        <v>2.7490218752565413E-2</v>
      </c>
      <c r="T37" s="5">
        <f t="shared" si="29"/>
        <v>-6.0759205786482982</v>
      </c>
      <c r="U37" s="5">
        <f t="shared" si="30"/>
        <v>-5.9128271015909091</v>
      </c>
      <c r="V37" s="5">
        <f t="shared" si="31"/>
        <v>-4.7892758645755471</v>
      </c>
      <c r="W37" s="5">
        <f t="shared" si="32"/>
        <v>-6.0599017086612106</v>
      </c>
      <c r="X37" s="5">
        <f t="shared" si="33"/>
        <v>-4.8997037333889741</v>
      </c>
      <c r="Y37" s="5">
        <f t="shared" si="34"/>
        <v>-5.4218292186073809</v>
      </c>
      <c r="AA37" s="5">
        <f t="shared" si="35"/>
        <v>0.14607295584111235</v>
      </c>
      <c r="AB37" s="5">
        <f t="shared" si="36"/>
        <v>0.53199479299262431</v>
      </c>
      <c r="AC37" s="5">
        <f t="shared" si="37"/>
        <v>1.0882132807435823</v>
      </c>
      <c r="AD37" s="5">
        <f t="shared" si="38"/>
        <v>0.35611004033810845</v>
      </c>
      <c r="AE37" s="5">
        <f t="shared" si="39"/>
        <v>4.7619047619047616E-2</v>
      </c>
      <c r="AF37" s="5">
        <f t="shared" si="40"/>
        <v>0.30849099271906083</v>
      </c>
      <c r="AG37" s="3" t="s">
        <v>34</v>
      </c>
    </row>
    <row r="38" spans="1:33" ht="15" customHeight="1" x14ac:dyDescent="0.45">
      <c r="A38" s="3" t="s">
        <v>42</v>
      </c>
      <c r="B38" s="3">
        <v>6</v>
      </c>
      <c r="C38" s="3">
        <v>15</v>
      </c>
      <c r="D38" s="3">
        <v>9</v>
      </c>
      <c r="E38" s="3">
        <v>7</v>
      </c>
      <c r="F38" s="3">
        <v>16</v>
      </c>
      <c r="G38" s="3">
        <v>53</v>
      </c>
      <c r="J38" s="5">
        <f t="shared" si="21"/>
        <v>3.4502587694077054E-3</v>
      </c>
      <c r="K38" s="5">
        <f t="shared" si="22"/>
        <v>5.0830227041680784E-3</v>
      </c>
      <c r="L38" s="5">
        <f t="shared" si="23"/>
        <v>5.3317535545023701E-3</v>
      </c>
      <c r="M38" s="5">
        <f t="shared" si="24"/>
        <v>5.4644808743169399E-3</v>
      </c>
      <c r="N38" s="5">
        <f t="shared" si="25"/>
        <v>9.9564405724953328E-3</v>
      </c>
      <c r="O38" s="5">
        <f t="shared" si="26"/>
        <v>5.7198359594215408E-3</v>
      </c>
      <c r="P38" s="5"/>
      <c r="Q38" s="5">
        <f t="shared" si="27"/>
        <v>2.8857083592615642</v>
      </c>
      <c r="R38" s="5">
        <f t="shared" si="28"/>
        <v>1.7185620296916261E-2</v>
      </c>
      <c r="T38" s="5">
        <f t="shared" si="29"/>
        <v>-5.6693060451262278</v>
      </c>
      <c r="U38" s="5">
        <f t="shared" si="30"/>
        <v>-5.2818491738407296</v>
      </c>
      <c r="V38" s="5">
        <f t="shared" si="31"/>
        <v>-5.2340750978196828</v>
      </c>
      <c r="W38" s="5">
        <f t="shared" si="32"/>
        <v>-5.2094861528414214</v>
      </c>
      <c r="X38" s="5">
        <f t="shared" si="33"/>
        <v>-4.6095356434977317</v>
      </c>
      <c r="Y38" s="5">
        <f t="shared" si="34"/>
        <v>-5.1638151524244718</v>
      </c>
      <c r="AA38" s="5">
        <f t="shared" si="35"/>
        <v>0.14595511169805939</v>
      </c>
      <c r="AB38" s="5">
        <f t="shared" si="36"/>
        <v>0.90439708841492417</v>
      </c>
      <c r="AC38" s="5">
        <f t="shared" si="37"/>
        <v>3.6711782272906976</v>
      </c>
      <c r="AD38" s="5">
        <f t="shared" si="38"/>
        <v>3.4971358972431144E-2</v>
      </c>
      <c r="AE38" s="5">
        <f t="shared" si="39"/>
        <v>3.7037037037037035E-2</v>
      </c>
      <c r="AF38" s="5">
        <f t="shared" si="40"/>
        <v>-2.0656780646058914E-3</v>
      </c>
      <c r="AG38" s="3" t="s">
        <v>42</v>
      </c>
    </row>
    <row r="39" spans="1:33" ht="15" customHeight="1" x14ac:dyDescent="0.45">
      <c r="A39" s="3" t="s">
        <v>46</v>
      </c>
      <c r="B39" s="3">
        <v>27</v>
      </c>
      <c r="C39" s="3">
        <v>94</v>
      </c>
      <c r="D39" s="3">
        <v>52</v>
      </c>
      <c r="E39" s="3">
        <v>51</v>
      </c>
      <c r="F39" s="3">
        <v>64</v>
      </c>
      <c r="G39" s="3">
        <v>288</v>
      </c>
      <c r="J39" s="5">
        <f t="shared" si="21"/>
        <v>1.5715948777648429E-2</v>
      </c>
      <c r="K39" s="5">
        <f t="shared" si="22"/>
        <v>3.2729805013927575E-2</v>
      </c>
      <c r="L39" s="5">
        <f t="shared" si="23"/>
        <v>3.1610942249240125E-2</v>
      </c>
      <c r="M39" s="5">
        <f t="shared" si="24"/>
        <v>4.1228779304769606E-2</v>
      </c>
      <c r="N39" s="5">
        <f t="shared" si="25"/>
        <v>4.1051956382296341E-2</v>
      </c>
      <c r="O39" s="5">
        <f t="shared" si="26"/>
        <v>3.1890156128889381E-2</v>
      </c>
      <c r="P39" s="5"/>
      <c r="Q39" s="5">
        <f t="shared" si="27"/>
        <v>2.6121207801772264</v>
      </c>
      <c r="R39" s="5">
        <f t="shared" si="28"/>
        <v>1.2156720299342328E-5</v>
      </c>
      <c r="T39" s="5">
        <f t="shared" si="29"/>
        <v>-4.1530792365398712</v>
      </c>
      <c r="U39" s="5">
        <f t="shared" si="30"/>
        <v>-3.419469147898111</v>
      </c>
      <c r="V39" s="5">
        <f t="shared" si="31"/>
        <v>-3.4542519446180449</v>
      </c>
      <c r="W39" s="5">
        <f t="shared" si="32"/>
        <v>-3.1886187396681622</v>
      </c>
      <c r="X39" s="5">
        <f t="shared" si="33"/>
        <v>-3.1929167856981047</v>
      </c>
      <c r="Y39" s="5">
        <f t="shared" si="34"/>
        <v>-3.4454579021148528</v>
      </c>
      <c r="AA39" s="5">
        <f t="shared" si="35"/>
        <v>0.14380868375901068</v>
      </c>
      <c r="AB39" s="5">
        <f t="shared" si="36"/>
        <v>0.85630601594392342</v>
      </c>
      <c r="AC39" s="5">
        <f t="shared" si="37"/>
        <v>2.8717428162948968</v>
      </c>
      <c r="AD39" s="5">
        <f t="shared" si="38"/>
        <v>6.3959083611651077E-2</v>
      </c>
      <c r="AE39" s="5">
        <f t="shared" si="39"/>
        <v>6.920415224913495E-3</v>
      </c>
      <c r="AF39" s="5">
        <f t="shared" si="40"/>
        <v>5.703866838673758E-2</v>
      </c>
      <c r="AG39" s="3" t="s">
        <v>46</v>
      </c>
    </row>
    <row r="40" spans="1:33" ht="15" customHeight="1" x14ac:dyDescent="0.45">
      <c r="A40" s="3" t="s">
        <v>43</v>
      </c>
      <c r="B40" s="3">
        <v>6</v>
      </c>
      <c r="C40" s="3">
        <v>42</v>
      </c>
      <c r="D40" s="3">
        <v>25</v>
      </c>
      <c r="E40" s="3">
        <v>19</v>
      </c>
      <c r="F40" s="3">
        <v>16</v>
      </c>
      <c r="G40" s="3">
        <v>108</v>
      </c>
      <c r="J40" s="5">
        <f t="shared" si="21"/>
        <v>3.4502587694077054E-3</v>
      </c>
      <c r="K40" s="5">
        <f t="shared" si="22"/>
        <v>1.4363885088919288E-2</v>
      </c>
      <c r="L40" s="5">
        <f t="shared" si="23"/>
        <v>1.4952153110047847E-2</v>
      </c>
      <c r="M40" s="5">
        <f t="shared" si="24"/>
        <v>1.4972419227738377E-2</v>
      </c>
      <c r="N40" s="5">
        <f t="shared" si="25"/>
        <v>9.9564405724953328E-3</v>
      </c>
      <c r="O40" s="5">
        <f t="shared" si="26"/>
        <v>1.1725111279991315E-2</v>
      </c>
      <c r="P40" s="5"/>
      <c r="Q40" s="5">
        <f t="shared" si="27"/>
        <v>2.8857083592615642</v>
      </c>
      <c r="R40" s="5">
        <f t="shared" si="28"/>
        <v>1.7185620296916261E-2</v>
      </c>
      <c r="T40" s="5">
        <f t="shared" si="29"/>
        <v>-5.6693060451262278</v>
      </c>
      <c r="U40" s="5">
        <f t="shared" si="30"/>
        <v>-4.2430382025863009</v>
      </c>
      <c r="V40" s="5">
        <f t="shared" si="31"/>
        <v>-4.2028999687764461</v>
      </c>
      <c r="W40" s="5">
        <f t="shared" si="32"/>
        <v>-4.2015454885479473</v>
      </c>
      <c r="X40" s="5">
        <f t="shared" si="33"/>
        <v>-4.6095356434977317</v>
      </c>
      <c r="Y40" s="5">
        <f t="shared" si="34"/>
        <v>-4.4460224738640157</v>
      </c>
      <c r="AA40" s="5">
        <f t="shared" si="35"/>
        <v>0.14379387359407583</v>
      </c>
      <c r="AB40" s="5">
        <f t="shared" si="36"/>
        <v>0.53729999567951592</v>
      </c>
      <c r="AC40" s="5">
        <f t="shared" si="37"/>
        <v>1.103439178007344</v>
      </c>
      <c r="AD40" s="5">
        <f t="shared" si="38"/>
        <v>0.35040174441674771</v>
      </c>
      <c r="AE40" s="5">
        <f t="shared" si="39"/>
        <v>1.834862385321101E-2</v>
      </c>
      <c r="AF40" s="5">
        <f t="shared" si="40"/>
        <v>0.3320531205635367</v>
      </c>
      <c r="AG40" s="3" t="s">
        <v>43</v>
      </c>
    </row>
    <row r="41" spans="1:33" ht="15" customHeight="1" x14ac:dyDescent="0.45">
      <c r="A41" s="3" t="s">
        <v>52</v>
      </c>
      <c r="B41" s="3">
        <v>86</v>
      </c>
      <c r="C41" s="3">
        <v>197</v>
      </c>
      <c r="D41" s="3">
        <v>153</v>
      </c>
      <c r="E41" s="3">
        <v>140</v>
      </c>
      <c r="F41" s="3">
        <v>163</v>
      </c>
      <c r="G41" s="3">
        <v>739</v>
      </c>
      <c r="J41" s="5">
        <f t="shared" si="21"/>
        <v>5.1838456901748042E-2</v>
      </c>
      <c r="K41" s="5">
        <f t="shared" si="22"/>
        <v>7.1144817623690862E-2</v>
      </c>
      <c r="L41" s="5">
        <f t="shared" si="23"/>
        <v>9.9093264248704668E-2</v>
      </c>
      <c r="M41" s="5">
        <f t="shared" si="24"/>
        <v>0.12195121951219512</v>
      </c>
      <c r="N41" s="5">
        <f t="shared" si="25"/>
        <v>0.11164383561643836</v>
      </c>
      <c r="O41" s="5">
        <f t="shared" si="26"/>
        <v>8.6130536130536131E-2</v>
      </c>
      <c r="P41" s="5"/>
      <c r="Q41" s="5">
        <f t="shared" si="27"/>
        <v>2.1536874800892005</v>
      </c>
      <c r="R41" s="5">
        <f t="shared" si="28"/>
        <v>8.9138215380325856E-9</v>
      </c>
      <c r="T41" s="5">
        <f t="shared" si="29"/>
        <v>-2.9596229939369367</v>
      </c>
      <c r="U41" s="5">
        <f t="shared" si="30"/>
        <v>-2.6430377944329733</v>
      </c>
      <c r="V41" s="5">
        <f t="shared" si="31"/>
        <v>-2.3116938091922861</v>
      </c>
      <c r="W41" s="5">
        <f t="shared" si="32"/>
        <v>-2.1041341542702074</v>
      </c>
      <c r="X41" s="5">
        <f t="shared" si="33"/>
        <v>-2.1924415138956199</v>
      </c>
      <c r="Y41" s="5">
        <f t="shared" si="34"/>
        <v>-2.4518912715338064</v>
      </c>
      <c r="AA41" s="5">
        <f t="shared" si="35"/>
        <v>0.13972011822395589</v>
      </c>
      <c r="AB41" s="5">
        <f t="shared" si="36"/>
        <v>0.92827943569351101</v>
      </c>
      <c r="AC41" s="5">
        <f t="shared" si="37"/>
        <v>4.3234707294865053</v>
      </c>
      <c r="AD41" s="5">
        <f t="shared" si="38"/>
        <v>2.280716156298692E-2</v>
      </c>
      <c r="AE41" s="5">
        <f t="shared" si="39"/>
        <v>2.7027027027027029E-3</v>
      </c>
      <c r="AF41" s="5">
        <f t="shared" si="40"/>
        <v>2.0104458860284218E-2</v>
      </c>
      <c r="AG41" s="3" t="s">
        <v>52</v>
      </c>
    </row>
    <row r="42" spans="1:33" ht="15" hidden="1" customHeight="1" x14ac:dyDescent="0.45">
      <c r="A42" s="3" t="s">
        <v>53</v>
      </c>
      <c r="B42" s="3">
        <v>1</v>
      </c>
      <c r="C42" s="3">
        <v>1</v>
      </c>
      <c r="D42" s="3"/>
      <c r="E42" s="3"/>
      <c r="F42" s="3">
        <v>2</v>
      </c>
      <c r="G42" s="3">
        <v>4</v>
      </c>
      <c r="J42" s="5">
        <f t="shared" si="21"/>
        <v>5.7339449541284407E-4</v>
      </c>
      <c r="K42" s="5">
        <f t="shared" si="22"/>
        <v>3.3726812816188871E-4</v>
      </c>
      <c r="L42" s="5">
        <f t="shared" si="23"/>
        <v>0</v>
      </c>
      <c r="M42" s="5">
        <f t="shared" si="24"/>
        <v>0</v>
      </c>
      <c r="N42" s="5">
        <f t="shared" si="25"/>
        <v>1.2338062924120913E-3</v>
      </c>
      <c r="O42" s="5">
        <f t="shared" si="26"/>
        <v>4.2941492216854533E-4</v>
      </c>
      <c r="P42" s="5"/>
      <c r="Q42" s="5">
        <f t="shared" si="27"/>
        <v>2.1517581739666873</v>
      </c>
      <c r="R42" s="5">
        <f t="shared" si="28"/>
        <v>0.47283636259464135</v>
      </c>
      <c r="T42" s="5">
        <f t="shared" si="29"/>
        <v>-7.463936604468925</v>
      </c>
      <c r="U42" s="5">
        <f t="shared" si="30"/>
        <v>-7.9946323114318254</v>
      </c>
      <c r="V42" s="5" t="e">
        <f t="shared" si="31"/>
        <v>#NUM!</v>
      </c>
      <c r="W42" s="5" t="e">
        <f t="shared" si="32"/>
        <v>#NUM!</v>
      </c>
      <c r="X42" s="5">
        <f t="shared" si="33"/>
        <v>-6.6976513411757308</v>
      </c>
      <c r="Y42" s="5">
        <f t="shared" si="34"/>
        <v>-7.7530869219157985</v>
      </c>
      <c r="AA42" s="5" t="e">
        <f t="shared" si="35"/>
        <v>#NUM!</v>
      </c>
      <c r="AB42" s="5" t="e">
        <f t="shared" si="36"/>
        <v>#NUM!</v>
      </c>
      <c r="AC42" s="5" t="e">
        <f t="shared" si="37"/>
        <v>#NUM!</v>
      </c>
      <c r="AD42" s="5" t="e">
        <f t="shared" si="38"/>
        <v>#NUM!</v>
      </c>
      <c r="AE42" s="5">
        <f t="shared" si="39"/>
        <v>0.4</v>
      </c>
      <c r="AF42" s="5" t="e">
        <f t="shared" si="40"/>
        <v>#NUM!</v>
      </c>
      <c r="AG42" s="3" t="s">
        <v>53</v>
      </c>
    </row>
    <row r="43" spans="1:33" ht="15" customHeight="1" x14ac:dyDescent="0.45">
      <c r="A43" s="3" t="s">
        <v>49</v>
      </c>
      <c r="B43" s="3">
        <v>32</v>
      </c>
      <c r="C43" s="3">
        <v>75</v>
      </c>
      <c r="D43" s="3">
        <v>82</v>
      </c>
      <c r="E43" s="3">
        <v>48</v>
      </c>
      <c r="F43" s="3">
        <v>65</v>
      </c>
      <c r="G43" s="3">
        <v>302</v>
      </c>
      <c r="J43" s="5">
        <f t="shared" si="21"/>
        <v>1.8680677174547577E-2</v>
      </c>
      <c r="K43" s="5">
        <f t="shared" si="22"/>
        <v>2.5942580421999307E-2</v>
      </c>
      <c r="L43" s="5">
        <f t="shared" si="23"/>
        <v>5.0773993808049533E-2</v>
      </c>
      <c r="M43" s="5">
        <f t="shared" si="24"/>
        <v>3.870967741935484E-2</v>
      </c>
      <c r="N43" s="5">
        <f t="shared" si="25"/>
        <v>4.1720154043645701E-2</v>
      </c>
      <c r="O43" s="5">
        <f t="shared" si="26"/>
        <v>3.349229233669735E-2</v>
      </c>
      <c r="P43" s="5"/>
      <c r="Q43" s="5">
        <f t="shared" si="27"/>
        <v>2.2333319961489089</v>
      </c>
      <c r="R43" s="5">
        <f t="shared" si="28"/>
        <v>1.1455374790073139E-4</v>
      </c>
      <c r="T43" s="5">
        <f t="shared" si="29"/>
        <v>-3.9802655955243935</v>
      </c>
      <c r="U43" s="5">
        <f t="shared" si="30"/>
        <v>-3.6518696284800356</v>
      </c>
      <c r="V43" s="5">
        <f t="shared" si="31"/>
        <v>-2.980370988392504</v>
      </c>
      <c r="W43" s="5">
        <f t="shared" si="32"/>
        <v>-3.2516656476911914</v>
      </c>
      <c r="X43" s="5">
        <f t="shared" si="33"/>
        <v>-3.1767709565350564</v>
      </c>
      <c r="Y43" s="5">
        <f t="shared" si="34"/>
        <v>-3.396439946125037</v>
      </c>
      <c r="AA43" s="5">
        <f t="shared" si="35"/>
        <v>0.13483729643174694</v>
      </c>
      <c r="AB43" s="5">
        <f t="shared" si="36"/>
        <v>0.78846130052505037</v>
      </c>
      <c r="AC43" s="5">
        <f t="shared" si="37"/>
        <v>2.2202727094054837</v>
      </c>
      <c r="AD43" s="5">
        <f t="shared" si="38"/>
        <v>0.11301448875329528</v>
      </c>
      <c r="AE43" s="5">
        <f t="shared" si="39"/>
        <v>6.6006600660066007E-3</v>
      </c>
      <c r="AF43" s="5">
        <f t="shared" si="40"/>
        <v>0.10641382868728869</v>
      </c>
      <c r="AG43" s="3" t="s">
        <v>49</v>
      </c>
    </row>
    <row r="44" spans="1:33" ht="15" customHeight="1" x14ac:dyDescent="0.45">
      <c r="A44" s="3" t="s">
        <v>55</v>
      </c>
      <c r="B44" s="3">
        <v>16</v>
      </c>
      <c r="C44" s="3">
        <v>42</v>
      </c>
      <c r="D44" s="3">
        <v>27</v>
      </c>
      <c r="E44" s="3">
        <v>32</v>
      </c>
      <c r="F44" s="3">
        <v>30</v>
      </c>
      <c r="G44" s="3">
        <v>147</v>
      </c>
      <c r="J44" s="5">
        <f t="shared" si="21"/>
        <v>9.2539039907460954E-3</v>
      </c>
      <c r="K44" s="5">
        <f t="shared" si="22"/>
        <v>1.4363885088919288E-2</v>
      </c>
      <c r="L44" s="5">
        <f t="shared" si="23"/>
        <v>1.6167664670658683E-2</v>
      </c>
      <c r="M44" s="5">
        <f t="shared" si="24"/>
        <v>2.5477707006369428E-2</v>
      </c>
      <c r="N44" s="5">
        <f t="shared" si="25"/>
        <v>1.8832391713747645E-2</v>
      </c>
      <c r="O44" s="5">
        <f t="shared" si="26"/>
        <v>1.6027038813781074E-2</v>
      </c>
      <c r="P44" s="5"/>
      <c r="Q44" s="5">
        <f t="shared" si="27"/>
        <v>2.0350753295668551</v>
      </c>
      <c r="R44" s="5">
        <f t="shared" si="28"/>
        <v>1.4379220426005243E-2</v>
      </c>
      <c r="T44" s="5">
        <f t="shared" si="29"/>
        <v>-4.6827097634435093</v>
      </c>
      <c r="U44" s="5">
        <f t="shared" si="30"/>
        <v>-4.2430382025863009</v>
      </c>
      <c r="V44" s="5">
        <f t="shared" si="31"/>
        <v>-4.1247420394064713</v>
      </c>
      <c r="W44" s="5">
        <f t="shared" si="32"/>
        <v>-3.6699514442284173</v>
      </c>
      <c r="X44" s="5">
        <f t="shared" si="33"/>
        <v>-3.9721769282478934</v>
      </c>
      <c r="Y44" s="5">
        <f t="shared" si="34"/>
        <v>-4.133478057199059</v>
      </c>
      <c r="AA44" s="5">
        <f t="shared" si="35"/>
        <v>0.1345822515628109</v>
      </c>
      <c r="AB44" s="5">
        <f t="shared" si="36"/>
        <v>0.8505745946209089</v>
      </c>
      <c r="AC44" s="5">
        <f t="shared" si="37"/>
        <v>2.8016089426520452</v>
      </c>
      <c r="AD44" s="5">
        <f t="shared" si="38"/>
        <v>6.7762387037734878E-2</v>
      </c>
      <c r="AE44" s="5">
        <f t="shared" si="39"/>
        <v>1.3513513513513514E-2</v>
      </c>
      <c r="AF44" s="5">
        <f t="shared" si="40"/>
        <v>5.4248873524221364E-2</v>
      </c>
      <c r="AG44" s="3" t="s">
        <v>55</v>
      </c>
    </row>
    <row r="45" spans="1:33" ht="15" customHeight="1" x14ac:dyDescent="0.45">
      <c r="A45" s="3" t="s">
        <v>56</v>
      </c>
      <c r="B45" s="3">
        <v>20</v>
      </c>
      <c r="C45" s="3">
        <v>40</v>
      </c>
      <c r="D45" s="3">
        <v>25</v>
      </c>
      <c r="E45" s="3">
        <v>20</v>
      </c>
      <c r="F45" s="3">
        <v>37</v>
      </c>
      <c r="G45" s="3">
        <v>142</v>
      </c>
      <c r="J45" s="5">
        <f t="shared" si="21"/>
        <v>1.1594202898550725E-2</v>
      </c>
      <c r="K45" s="5">
        <f t="shared" si="22"/>
        <v>1.367053998632946E-2</v>
      </c>
      <c r="L45" s="5">
        <f t="shared" si="23"/>
        <v>1.4952153110047847E-2</v>
      </c>
      <c r="M45" s="5">
        <f t="shared" si="24"/>
        <v>1.5772870662460567E-2</v>
      </c>
      <c r="N45" s="5">
        <f t="shared" si="25"/>
        <v>2.3329129886506934E-2</v>
      </c>
      <c r="O45" s="5">
        <f t="shared" si="26"/>
        <v>1.5473466274381606E-2</v>
      </c>
      <c r="P45" s="5"/>
      <c r="Q45" s="5">
        <f t="shared" si="27"/>
        <v>2.0121374527112232</v>
      </c>
      <c r="R45" s="5">
        <f t="shared" si="28"/>
        <v>7.6754435034778476E-3</v>
      </c>
      <c r="T45" s="5">
        <f t="shared" si="29"/>
        <v>-4.4572500559114694</v>
      </c>
      <c r="U45" s="5">
        <f t="shared" si="30"/>
        <v>-4.2925121274661331</v>
      </c>
      <c r="V45" s="5">
        <f t="shared" si="31"/>
        <v>-4.2028999687764461</v>
      </c>
      <c r="W45" s="5">
        <f t="shared" si="32"/>
        <v>-4.1494638614431807</v>
      </c>
      <c r="X45" s="5">
        <f t="shared" si="33"/>
        <v>-3.7580524895505687</v>
      </c>
      <c r="Y45" s="5">
        <f t="shared" si="34"/>
        <v>-4.1686285752177525</v>
      </c>
      <c r="AA45" s="5">
        <f t="shared" si="35"/>
        <v>0.10296820288185267</v>
      </c>
      <c r="AB45" s="5">
        <f t="shared" si="36"/>
        <v>0.93483110472605913</v>
      </c>
      <c r="AC45" s="5">
        <f t="shared" si="37"/>
        <v>4.559865911116276</v>
      </c>
      <c r="AD45" s="5">
        <f t="shared" si="38"/>
        <v>1.9774379632059278E-2</v>
      </c>
      <c r="AE45" s="5">
        <f t="shared" si="39"/>
        <v>1.3986013986013986E-2</v>
      </c>
      <c r="AF45" s="5">
        <f t="shared" si="40"/>
        <v>5.7883656460452921E-3</v>
      </c>
      <c r="AG45" s="3" t="s">
        <v>56</v>
      </c>
    </row>
    <row r="46" spans="1:33" ht="15" customHeight="1" x14ac:dyDescent="0.45">
      <c r="A46" s="3" t="s">
        <v>48</v>
      </c>
      <c r="B46" s="3">
        <v>8</v>
      </c>
      <c r="C46" s="3">
        <v>26</v>
      </c>
      <c r="D46" s="3">
        <v>15</v>
      </c>
      <c r="E46" s="3">
        <v>9</v>
      </c>
      <c r="F46" s="3">
        <v>18</v>
      </c>
      <c r="G46" s="3">
        <v>76</v>
      </c>
      <c r="J46" s="5">
        <f t="shared" si="21"/>
        <v>4.6056419113413936E-3</v>
      </c>
      <c r="K46" s="5">
        <f t="shared" si="22"/>
        <v>8.8435374149659872E-3</v>
      </c>
      <c r="L46" s="5">
        <f t="shared" si="23"/>
        <v>8.9179548156956001E-3</v>
      </c>
      <c r="M46" s="5">
        <f t="shared" si="24"/>
        <v>7.0367474589523062E-3</v>
      </c>
      <c r="N46" s="5">
        <f t="shared" si="25"/>
        <v>1.1214953271028037E-2</v>
      </c>
      <c r="O46" s="5">
        <f t="shared" si="26"/>
        <v>8.2224386021854372E-3</v>
      </c>
      <c r="P46" s="5"/>
      <c r="Q46" s="5">
        <f t="shared" si="27"/>
        <v>2.4350467289719622</v>
      </c>
      <c r="R46" s="5">
        <f t="shared" si="28"/>
        <v>2.4434895192756462E-2</v>
      </c>
      <c r="T46" s="5">
        <f t="shared" si="29"/>
        <v>-5.3804732245612685</v>
      </c>
      <c r="U46" s="5">
        <f t="shared" si="30"/>
        <v>-4.7280683223112447</v>
      </c>
      <c r="V46" s="5">
        <f t="shared" si="31"/>
        <v>-4.7196886394306832</v>
      </c>
      <c r="W46" s="5">
        <f t="shared" si="32"/>
        <v>-4.956609224242623</v>
      </c>
      <c r="X46" s="5">
        <f t="shared" si="33"/>
        <v>-4.4905072776679518</v>
      </c>
      <c r="Y46" s="5">
        <f t="shared" si="34"/>
        <v>-4.8008884469784467</v>
      </c>
      <c r="AA46" s="5">
        <f t="shared" si="35"/>
        <v>0.10231445306606735</v>
      </c>
      <c r="AB46" s="5">
        <f t="shared" si="36"/>
        <v>0.71484293239807717</v>
      </c>
      <c r="AC46" s="5">
        <f t="shared" si="37"/>
        <v>1.7705859395573726</v>
      </c>
      <c r="AD46" s="5">
        <f t="shared" si="38"/>
        <v>0.17476351130333273</v>
      </c>
      <c r="AE46" s="5">
        <f t="shared" si="39"/>
        <v>2.5974025974025976E-2</v>
      </c>
      <c r="AF46" s="5">
        <f t="shared" si="40"/>
        <v>0.14878948532930675</v>
      </c>
      <c r="AG46" s="3" t="s">
        <v>48</v>
      </c>
    </row>
    <row r="47" spans="1:33" ht="15" customHeight="1" x14ac:dyDescent="0.45">
      <c r="A47" s="3" t="s">
        <v>54</v>
      </c>
      <c r="B47" s="3">
        <v>59</v>
      </c>
      <c r="C47" s="3">
        <v>201</v>
      </c>
      <c r="D47" s="3">
        <v>114</v>
      </c>
      <c r="E47" s="3">
        <v>80</v>
      </c>
      <c r="F47" s="3">
        <v>108</v>
      </c>
      <c r="G47" s="3">
        <v>562</v>
      </c>
      <c r="J47" s="5">
        <f t="shared" si="21"/>
        <v>3.4994068801897982E-2</v>
      </c>
      <c r="K47" s="5">
        <f t="shared" si="22"/>
        <v>7.2694394213381558E-2</v>
      </c>
      <c r="L47" s="5">
        <f t="shared" si="23"/>
        <v>7.201516108654453E-2</v>
      </c>
      <c r="M47" s="5">
        <f t="shared" si="24"/>
        <v>6.6225165562913912E-2</v>
      </c>
      <c r="N47" s="5">
        <f t="shared" si="25"/>
        <v>7.1287128712871281E-2</v>
      </c>
      <c r="O47" s="5">
        <f t="shared" si="26"/>
        <v>6.4177229644855546E-2</v>
      </c>
      <c r="P47" s="5"/>
      <c r="Q47" s="5">
        <f t="shared" si="27"/>
        <v>2.0371203222017118</v>
      </c>
      <c r="R47" s="5">
        <f t="shared" si="28"/>
        <v>8.0788857299158011E-6</v>
      </c>
      <c r="T47" s="5">
        <f t="shared" si="29"/>
        <v>-3.3525766946560815</v>
      </c>
      <c r="U47" s="5">
        <f t="shared" si="30"/>
        <v>-2.6214910058973593</v>
      </c>
      <c r="V47" s="5">
        <f t="shared" si="31"/>
        <v>-2.6308786114865166</v>
      </c>
      <c r="W47" s="5">
        <f t="shared" si="32"/>
        <v>-2.7146947438208784</v>
      </c>
      <c r="X47" s="5">
        <f t="shared" si="33"/>
        <v>-2.6410394908192498</v>
      </c>
      <c r="Y47" s="5">
        <f t="shared" si="34"/>
        <v>-2.7461068096285333</v>
      </c>
      <c r="AA47" s="5">
        <f t="shared" si="35"/>
        <v>8.8068606800592267E-2</v>
      </c>
      <c r="AB47" s="5">
        <f t="shared" si="36"/>
        <v>0.65693723429813988</v>
      </c>
      <c r="AC47" s="5">
        <f t="shared" si="37"/>
        <v>1.5091926595027083</v>
      </c>
      <c r="AD47" s="5">
        <f t="shared" si="38"/>
        <v>0.22838886495143043</v>
      </c>
      <c r="AE47" s="5">
        <f t="shared" si="39"/>
        <v>3.552397868561279E-3</v>
      </c>
      <c r="AF47" s="5">
        <f t="shared" si="40"/>
        <v>0.22483646708286914</v>
      </c>
      <c r="AG47" s="3" t="s">
        <v>54</v>
      </c>
    </row>
    <row r="48" spans="1:33" ht="15" customHeight="1" x14ac:dyDescent="0.45">
      <c r="A48" s="3" t="s">
        <v>63</v>
      </c>
      <c r="B48" s="3">
        <v>9</v>
      </c>
      <c r="C48" s="3">
        <v>18</v>
      </c>
      <c r="D48" s="3">
        <v>14</v>
      </c>
      <c r="E48" s="3">
        <v>11</v>
      </c>
      <c r="F48" s="3">
        <v>13</v>
      </c>
      <c r="G48" s="3">
        <v>65</v>
      </c>
      <c r="J48" s="5">
        <f t="shared" si="21"/>
        <v>5.1843317972350231E-3</v>
      </c>
      <c r="K48" s="5">
        <f t="shared" si="22"/>
        <v>6.1058344640434192E-3</v>
      </c>
      <c r="L48" s="5">
        <f t="shared" si="23"/>
        <v>8.3184789067142009E-3</v>
      </c>
      <c r="M48" s="5">
        <f t="shared" si="24"/>
        <v>8.6139389193422081E-3</v>
      </c>
      <c r="N48" s="5">
        <f t="shared" si="25"/>
        <v>8.0745341614906832E-3</v>
      </c>
      <c r="O48" s="5">
        <f t="shared" si="26"/>
        <v>7.0239896261076289E-3</v>
      </c>
      <c r="P48" s="5"/>
      <c r="Q48" s="5">
        <f t="shared" si="27"/>
        <v>1.557487922705314</v>
      </c>
      <c r="R48" s="5">
        <f t="shared" si="28"/>
        <v>0.2082864120704411</v>
      </c>
      <c r="T48" s="5">
        <f t="shared" si="29"/>
        <v>-5.2621143178840759</v>
      </c>
      <c r="U48" s="5">
        <f t="shared" si="30"/>
        <v>-5.0985104954130627</v>
      </c>
      <c r="V48" s="5">
        <f t="shared" si="31"/>
        <v>-4.7892758645755471</v>
      </c>
      <c r="W48" s="5">
        <f t="shared" si="32"/>
        <v>-4.7543735832341687</v>
      </c>
      <c r="X48" s="5">
        <f t="shared" si="33"/>
        <v>-4.8190401005169718</v>
      </c>
      <c r="Y48" s="5">
        <f t="shared" si="34"/>
        <v>-4.9584238995713079</v>
      </c>
      <c r="AA48" s="5">
        <f t="shared" si="35"/>
        <v>8.2996687958011864E-2</v>
      </c>
      <c r="AB48" s="5">
        <f t="shared" si="36"/>
        <v>0.87213728563228732</v>
      </c>
      <c r="AC48" s="5">
        <f t="shared" si="37"/>
        <v>3.0874837105106474</v>
      </c>
      <c r="AD48" s="5">
        <f t="shared" si="38"/>
        <v>5.3819524571870898E-2</v>
      </c>
      <c r="AE48" s="5">
        <f t="shared" si="39"/>
        <v>3.0303030303030304E-2</v>
      </c>
      <c r="AF48" s="5">
        <f t="shared" si="40"/>
        <v>2.3516494268840595E-2</v>
      </c>
      <c r="AG48" s="3" t="s">
        <v>63</v>
      </c>
    </row>
    <row r="49" spans="1:33" ht="15" customHeight="1" x14ac:dyDescent="0.45">
      <c r="A49" s="3" t="s">
        <v>57</v>
      </c>
      <c r="B49" s="3">
        <v>63</v>
      </c>
      <c r="C49" s="3">
        <v>161</v>
      </c>
      <c r="D49" s="3">
        <v>87</v>
      </c>
      <c r="E49" s="3">
        <v>59</v>
      </c>
      <c r="F49" s="3">
        <v>113</v>
      </c>
      <c r="G49" s="3">
        <v>483</v>
      </c>
      <c r="J49" s="5">
        <f t="shared" si="21"/>
        <v>3.7455410225921519E-2</v>
      </c>
      <c r="K49" s="5">
        <f t="shared" si="22"/>
        <v>5.7397504456327984E-2</v>
      </c>
      <c r="L49" s="5">
        <f t="shared" si="23"/>
        <v>5.4037267080745341E-2</v>
      </c>
      <c r="M49" s="5">
        <f t="shared" si="24"/>
        <v>4.8006509357200973E-2</v>
      </c>
      <c r="N49" s="5">
        <f t="shared" si="25"/>
        <v>7.483443708609272E-2</v>
      </c>
      <c r="O49" s="5">
        <f t="shared" si="26"/>
        <v>5.4662743322770484E-2</v>
      </c>
      <c r="P49" s="5"/>
      <c r="Q49" s="5">
        <f t="shared" si="27"/>
        <v>1.9979606853779042</v>
      </c>
      <c r="R49" s="5">
        <f t="shared" si="28"/>
        <v>8.2318242321531083E-6</v>
      </c>
      <c r="T49" s="5">
        <f t="shared" si="29"/>
        <v>-3.2846041141413607</v>
      </c>
      <c r="U49" s="5">
        <f t="shared" si="30"/>
        <v>-2.8577544529723338</v>
      </c>
      <c r="V49" s="5">
        <f t="shared" si="31"/>
        <v>-2.9180813393239249</v>
      </c>
      <c r="W49" s="5">
        <f t="shared" si="32"/>
        <v>-3.0364186656603156</v>
      </c>
      <c r="X49" s="5">
        <f t="shared" si="33"/>
        <v>-2.5924771110966294</v>
      </c>
      <c r="Y49" s="5">
        <f t="shared" si="34"/>
        <v>-2.906572910887435</v>
      </c>
      <c r="AA49" s="5">
        <f t="shared" si="35"/>
        <v>7.9505048533785219E-2</v>
      </c>
      <c r="AB49" s="5">
        <f t="shared" si="36"/>
        <v>0.73944721942268321</v>
      </c>
      <c r="AC49" s="5">
        <f t="shared" si="37"/>
        <v>1.9024546969822957</v>
      </c>
      <c r="AD49" s="5">
        <f t="shared" si="38"/>
        <v>0.15326037210283089</v>
      </c>
      <c r="AE49" s="5">
        <f t="shared" si="39"/>
        <v>4.1322314049586778E-3</v>
      </c>
      <c r="AF49" s="5">
        <f t="shared" si="40"/>
        <v>0.14912814069787222</v>
      </c>
      <c r="AG49" s="3" t="s">
        <v>57</v>
      </c>
    </row>
    <row r="50" spans="1:33" ht="15" customHeight="1" x14ac:dyDescent="0.45">
      <c r="A50" s="3" t="s">
        <v>67</v>
      </c>
      <c r="B50" s="3">
        <v>9</v>
      </c>
      <c r="C50" s="3">
        <v>12</v>
      </c>
      <c r="D50" s="3">
        <v>12</v>
      </c>
      <c r="E50" s="3">
        <v>8</v>
      </c>
      <c r="F50" s="3">
        <v>12</v>
      </c>
      <c r="G50" s="3">
        <v>53</v>
      </c>
      <c r="J50" s="5">
        <f t="shared" si="21"/>
        <v>5.1843317972350231E-3</v>
      </c>
      <c r="K50" s="5">
        <f t="shared" si="22"/>
        <v>4.062288422477996E-3</v>
      </c>
      <c r="L50" s="5">
        <f t="shared" si="23"/>
        <v>7.121661721068249E-3</v>
      </c>
      <c r="M50" s="5">
        <f t="shared" si="24"/>
        <v>6.2500000000000003E-3</v>
      </c>
      <c r="N50" s="5">
        <f t="shared" si="25"/>
        <v>7.4487895716945996E-3</v>
      </c>
      <c r="O50" s="5">
        <f t="shared" si="26"/>
        <v>5.7198359594215408E-3</v>
      </c>
      <c r="P50" s="5"/>
      <c r="Q50" s="5">
        <f t="shared" si="27"/>
        <v>1.4367887440513138</v>
      </c>
      <c r="R50" s="5">
        <f t="shared" si="28"/>
        <v>0.27266811627042914</v>
      </c>
      <c r="T50" s="5">
        <f t="shared" si="29"/>
        <v>-5.2621143178840759</v>
      </c>
      <c r="U50" s="5">
        <f t="shared" si="30"/>
        <v>-5.5060088133033247</v>
      </c>
      <c r="V50" s="5">
        <f t="shared" si="31"/>
        <v>-4.9446141929984622</v>
      </c>
      <c r="W50" s="5">
        <f t="shared" si="32"/>
        <v>-5.0751738152338266</v>
      </c>
      <c r="X50" s="5">
        <f t="shared" si="33"/>
        <v>-4.8997037333889741</v>
      </c>
      <c r="Y50" s="5">
        <f t="shared" si="34"/>
        <v>-5.1638151524244718</v>
      </c>
      <c r="AA50" s="5">
        <f t="shared" si="35"/>
        <v>7.8342785325405562E-2</v>
      </c>
      <c r="AB50" s="5">
        <f t="shared" si="36"/>
        <v>0.73892337408014941</v>
      </c>
      <c r="AC50" s="5">
        <f t="shared" si="37"/>
        <v>1.899484761219455</v>
      </c>
      <c r="AD50" s="5">
        <f t="shared" si="38"/>
        <v>0.15370958492538292</v>
      </c>
      <c r="AE50" s="5">
        <f t="shared" si="39"/>
        <v>3.7037037037037035E-2</v>
      </c>
      <c r="AF50" s="5">
        <f t="shared" si="40"/>
        <v>0.11667254788834588</v>
      </c>
      <c r="AG50" s="3" t="s">
        <v>67</v>
      </c>
    </row>
    <row r="51" spans="1:33" ht="15" customHeight="1" x14ac:dyDescent="0.45">
      <c r="A51" s="3" t="s">
        <v>59</v>
      </c>
      <c r="B51" s="3">
        <v>38</v>
      </c>
      <c r="C51" s="3">
        <v>130</v>
      </c>
      <c r="D51" s="3">
        <v>72</v>
      </c>
      <c r="E51" s="3">
        <v>51</v>
      </c>
      <c r="F51" s="3">
        <v>66</v>
      </c>
      <c r="G51" s="3">
        <v>357</v>
      </c>
      <c r="J51" s="5">
        <f t="shared" si="21"/>
        <v>2.2261277094317515E-2</v>
      </c>
      <c r="K51" s="5">
        <f t="shared" si="22"/>
        <v>4.5839210155148094E-2</v>
      </c>
      <c r="L51" s="5">
        <f t="shared" si="23"/>
        <v>4.4307692307692305E-2</v>
      </c>
      <c r="M51" s="5">
        <f t="shared" si="24"/>
        <v>4.1228779304769606E-2</v>
      </c>
      <c r="N51" s="5">
        <f t="shared" si="25"/>
        <v>4.238921001926782E-2</v>
      </c>
      <c r="O51" s="5">
        <f t="shared" si="26"/>
        <v>3.9834858290560146E-2</v>
      </c>
      <c r="P51" s="5"/>
      <c r="Q51" s="5">
        <f t="shared" si="27"/>
        <v>1.9041679342865834</v>
      </c>
      <c r="R51" s="5">
        <f t="shared" si="28"/>
        <v>1.046066059629004E-3</v>
      </c>
      <c r="T51" s="5">
        <f t="shared" si="29"/>
        <v>-3.8049065630680547</v>
      </c>
      <c r="U51" s="5">
        <f t="shared" si="30"/>
        <v>-3.0826154371964356</v>
      </c>
      <c r="V51" s="5">
        <f t="shared" si="31"/>
        <v>-3.1165969757477825</v>
      </c>
      <c r="W51" s="5">
        <f t="shared" si="32"/>
        <v>-3.1886187396681622</v>
      </c>
      <c r="X51" s="5">
        <f t="shared" si="33"/>
        <v>-3.1608614298075728</v>
      </c>
      <c r="Y51" s="5">
        <f t="shared" si="34"/>
        <v>-3.2230129135664494</v>
      </c>
      <c r="AA51" s="5">
        <f t="shared" si="35"/>
        <v>7.8199913936989773E-2</v>
      </c>
      <c r="AB51" s="5">
        <f t="shared" si="36"/>
        <v>0.61057785735181525</v>
      </c>
      <c r="AC51" s="5">
        <f t="shared" si="37"/>
        <v>1.3353665550225442</v>
      </c>
      <c r="AD51" s="5">
        <f t="shared" si="38"/>
        <v>0.27403638113783541</v>
      </c>
      <c r="AE51" s="5">
        <f t="shared" si="39"/>
        <v>5.5865921787709499E-3</v>
      </c>
      <c r="AF51" s="5">
        <f t="shared" si="40"/>
        <v>0.26844978895906446</v>
      </c>
      <c r="AG51" s="3" t="s">
        <v>59</v>
      </c>
    </row>
    <row r="52" spans="1:33" ht="15" customHeight="1" x14ac:dyDescent="0.45">
      <c r="A52" s="3" t="s">
        <v>65</v>
      </c>
      <c r="B52" s="3">
        <v>28</v>
      </c>
      <c r="C52" s="3">
        <v>56</v>
      </c>
      <c r="D52" s="3">
        <v>44</v>
      </c>
      <c r="E52" s="3">
        <v>29</v>
      </c>
      <c r="F52" s="3">
        <v>40</v>
      </c>
      <c r="G52" s="3">
        <v>197</v>
      </c>
      <c r="J52" s="5">
        <f t="shared" si="21"/>
        <v>1.6307513104251603E-2</v>
      </c>
      <c r="K52" s="5">
        <f t="shared" si="22"/>
        <v>1.9243986254295534E-2</v>
      </c>
      <c r="L52" s="5">
        <f t="shared" si="23"/>
        <v>2.6618269812462191E-2</v>
      </c>
      <c r="M52" s="5">
        <f t="shared" si="24"/>
        <v>2.3034154090548053E-2</v>
      </c>
      <c r="N52" s="5">
        <f t="shared" si="25"/>
        <v>2.5268477574226154E-2</v>
      </c>
      <c r="O52" s="5">
        <f t="shared" si="26"/>
        <v>2.1596141197105897E-2</v>
      </c>
      <c r="P52" s="5"/>
      <c r="Q52" s="5">
        <f t="shared" si="27"/>
        <v>1.5494991426766536</v>
      </c>
      <c r="R52" s="5">
        <f t="shared" si="28"/>
        <v>4.9333752808906409E-2</v>
      </c>
      <c r="T52" s="5">
        <f t="shared" si="29"/>
        <v>-4.1161293507222716</v>
      </c>
      <c r="U52" s="5">
        <f t="shared" si="30"/>
        <v>-3.9505566694303891</v>
      </c>
      <c r="V52" s="5">
        <f t="shared" si="31"/>
        <v>-3.6261574639027629</v>
      </c>
      <c r="W52" s="5">
        <f t="shared" si="32"/>
        <v>-3.7707772040578731</v>
      </c>
      <c r="X52" s="5">
        <f t="shared" si="33"/>
        <v>-3.678197605767076</v>
      </c>
      <c r="Y52" s="5">
        <f t="shared" si="34"/>
        <v>-3.8352406285336573</v>
      </c>
      <c r="AA52" s="5">
        <f t="shared" si="35"/>
        <v>7.0806325741728071E-2</v>
      </c>
      <c r="AB52" s="5">
        <f t="shared" si="36"/>
        <v>0.82161097387715243</v>
      </c>
      <c r="AC52" s="5">
        <f t="shared" si="37"/>
        <v>2.4964046014503953</v>
      </c>
      <c r="AD52" s="5">
        <f t="shared" si="38"/>
        <v>8.7985194994343721E-2</v>
      </c>
      <c r="AE52" s="5">
        <f t="shared" si="39"/>
        <v>1.0101010101010102E-2</v>
      </c>
      <c r="AF52" s="5">
        <f t="shared" si="40"/>
        <v>7.7884184893333624E-2</v>
      </c>
      <c r="AG52" s="3" t="s">
        <v>65</v>
      </c>
    </row>
    <row r="53" spans="1:33" ht="15" customHeight="1" x14ac:dyDescent="0.45">
      <c r="A53" s="3" t="s">
        <v>61</v>
      </c>
      <c r="B53" s="3">
        <v>79</v>
      </c>
      <c r="C53" s="3">
        <v>201</v>
      </c>
      <c r="D53" s="3">
        <v>125</v>
      </c>
      <c r="E53" s="3">
        <v>91</v>
      </c>
      <c r="F53" s="3">
        <v>117</v>
      </c>
      <c r="G53" s="3">
        <v>613</v>
      </c>
      <c r="J53" s="5">
        <f t="shared" si="21"/>
        <v>4.7418967587034816E-2</v>
      </c>
      <c r="K53" s="5">
        <f t="shared" si="22"/>
        <v>7.2694394213381558E-2</v>
      </c>
      <c r="L53" s="5">
        <f t="shared" si="23"/>
        <v>7.9516539440203565E-2</v>
      </c>
      <c r="M53" s="5">
        <f t="shared" si="24"/>
        <v>7.6023391812865493E-2</v>
      </c>
      <c r="N53" s="5">
        <f t="shared" si="25"/>
        <v>7.7689243027888447E-2</v>
      </c>
      <c r="O53" s="5">
        <f t="shared" si="26"/>
        <v>7.041121065931541E-2</v>
      </c>
      <c r="P53" s="5"/>
      <c r="Q53" s="5">
        <f t="shared" si="27"/>
        <v>1.638357960562812</v>
      </c>
      <c r="R53" s="5">
        <f t="shared" si="28"/>
        <v>5.7251185593574204E-4</v>
      </c>
      <c r="T53" s="5">
        <f t="shared" si="29"/>
        <v>-3.0487329702597665</v>
      </c>
      <c r="U53" s="5">
        <f t="shared" si="30"/>
        <v>-2.6214910058973593</v>
      </c>
      <c r="V53" s="5">
        <f t="shared" si="31"/>
        <v>-2.5317902356868509</v>
      </c>
      <c r="W53" s="5">
        <f t="shared" si="32"/>
        <v>-2.5767141990411231</v>
      </c>
      <c r="X53" s="5">
        <f t="shared" si="33"/>
        <v>-2.5550384735620826</v>
      </c>
      <c r="Y53" s="5">
        <f t="shared" si="34"/>
        <v>-2.6534027861760316</v>
      </c>
      <c r="AA53" s="5">
        <f t="shared" si="35"/>
        <v>6.8768017335237783E-2</v>
      </c>
      <c r="AB53" s="5">
        <f t="shared" si="36"/>
        <v>0.74888295304642294</v>
      </c>
      <c r="AC53" s="5">
        <f t="shared" si="37"/>
        <v>1.9572941680069602</v>
      </c>
      <c r="AD53" s="5">
        <f t="shared" si="38"/>
        <v>0.14523525461592013</v>
      </c>
      <c r="AE53" s="5">
        <f t="shared" si="39"/>
        <v>3.2573289902280132E-3</v>
      </c>
      <c r="AF53" s="5">
        <f t="shared" si="40"/>
        <v>0.14197792562569211</v>
      </c>
      <c r="AG53" s="3" t="s">
        <v>61</v>
      </c>
    </row>
    <row r="54" spans="1:33" ht="15" customHeight="1" x14ac:dyDescent="0.45">
      <c r="A54" s="3" t="s">
        <v>58</v>
      </c>
      <c r="B54" s="3">
        <v>9</v>
      </c>
      <c r="C54" s="3">
        <v>18</v>
      </c>
      <c r="D54" s="3">
        <v>12</v>
      </c>
      <c r="E54" s="3">
        <v>6</v>
      </c>
      <c r="F54" s="3">
        <v>16</v>
      </c>
      <c r="G54" s="3">
        <v>61</v>
      </c>
      <c r="J54" s="5">
        <f t="shared" si="21"/>
        <v>5.1843317972350231E-3</v>
      </c>
      <c r="K54" s="5">
        <f t="shared" si="22"/>
        <v>6.1058344640434192E-3</v>
      </c>
      <c r="L54" s="5">
        <f t="shared" si="23"/>
        <v>7.121661721068249E-3</v>
      </c>
      <c r="M54" s="5">
        <f t="shared" si="24"/>
        <v>4.6801872074882997E-3</v>
      </c>
      <c r="N54" s="5">
        <f t="shared" si="25"/>
        <v>9.9564405724953328E-3</v>
      </c>
      <c r="O54" s="5">
        <f t="shared" si="26"/>
        <v>6.5888960898682217E-3</v>
      </c>
      <c r="P54" s="5"/>
      <c r="Q54" s="5">
        <f t="shared" si="27"/>
        <v>1.9204867593168775</v>
      </c>
      <c r="R54" s="5">
        <f t="shared" si="28"/>
        <v>8.241443264931976E-2</v>
      </c>
      <c r="T54" s="5">
        <f t="shared" si="29"/>
        <v>-5.2621143178840759</v>
      </c>
      <c r="U54" s="5">
        <f t="shared" si="30"/>
        <v>-5.0985104954130627</v>
      </c>
      <c r="V54" s="5">
        <f t="shared" si="31"/>
        <v>-4.9446141929984622</v>
      </c>
      <c r="W54" s="5">
        <f t="shared" si="32"/>
        <v>-5.3644171682525599</v>
      </c>
      <c r="X54" s="5">
        <f t="shared" si="33"/>
        <v>-4.6095356434977317</v>
      </c>
      <c r="Y54" s="5">
        <f t="shared" si="34"/>
        <v>-5.0223694574179047</v>
      </c>
      <c r="AA54" s="5">
        <f t="shared" si="35"/>
        <v>6.8139511751186835E-2</v>
      </c>
      <c r="AB54" s="5">
        <f t="shared" si="36"/>
        <v>0.541155786217836</v>
      </c>
      <c r="AC54" s="5">
        <f t="shared" si="37"/>
        <v>1.1146205184434206</v>
      </c>
      <c r="AD54" s="5">
        <f t="shared" si="38"/>
        <v>0.34626729606817308</v>
      </c>
      <c r="AE54" s="5">
        <f t="shared" si="39"/>
        <v>3.2258064516129031E-2</v>
      </c>
      <c r="AF54" s="5">
        <f t="shared" si="40"/>
        <v>0.31400923155204408</v>
      </c>
      <c r="AG54" s="3" t="s">
        <v>58</v>
      </c>
    </row>
    <row r="55" spans="1:33" ht="15" customHeight="1" x14ac:dyDescent="0.45">
      <c r="A55" s="3" t="s">
        <v>64</v>
      </c>
      <c r="B55" s="3">
        <v>76</v>
      </c>
      <c r="C55" s="3">
        <v>193</v>
      </c>
      <c r="D55" s="3">
        <v>138</v>
      </c>
      <c r="E55" s="3">
        <v>93</v>
      </c>
      <c r="F55" s="3">
        <v>107</v>
      </c>
      <c r="G55" s="3">
        <v>607</v>
      </c>
      <c r="J55" s="5">
        <f t="shared" si="21"/>
        <v>4.553624925104853E-2</v>
      </c>
      <c r="K55" s="5">
        <f t="shared" si="22"/>
        <v>6.9599711503786507E-2</v>
      </c>
      <c r="L55" s="5">
        <f t="shared" si="23"/>
        <v>8.8518280949326497E-2</v>
      </c>
      <c r="M55" s="5">
        <f t="shared" si="24"/>
        <v>7.7824267782426779E-2</v>
      </c>
      <c r="N55" s="5">
        <f t="shared" si="25"/>
        <v>7.0580474934036935E-2</v>
      </c>
      <c r="O55" s="5">
        <f t="shared" si="26"/>
        <v>6.9674012855831038E-2</v>
      </c>
      <c r="P55" s="5"/>
      <c r="Q55" s="5">
        <f t="shared" si="27"/>
        <v>1.5499843771698376</v>
      </c>
      <c r="R55" s="5">
        <f t="shared" si="28"/>
        <v>2.6486728892095275E-3</v>
      </c>
      <c r="T55" s="5">
        <f t="shared" si="29"/>
        <v>-3.0892465833755041</v>
      </c>
      <c r="U55" s="5">
        <f t="shared" si="30"/>
        <v>-2.6649948567108925</v>
      </c>
      <c r="V55" s="5">
        <f t="shared" si="31"/>
        <v>-2.424546183900572</v>
      </c>
      <c r="W55" s="5">
        <f t="shared" si="32"/>
        <v>-2.5533019712123552</v>
      </c>
      <c r="X55" s="5">
        <f t="shared" si="33"/>
        <v>-2.6510017317404109</v>
      </c>
      <c r="Y55" s="5">
        <f t="shared" si="34"/>
        <v>-2.6639278735532983</v>
      </c>
      <c r="AA55" s="5">
        <f t="shared" si="35"/>
        <v>6.6081192142916093E-2</v>
      </c>
      <c r="AB55" s="5">
        <f t="shared" si="36"/>
        <v>0.62222829047957406</v>
      </c>
      <c r="AC55" s="5">
        <f t="shared" si="37"/>
        <v>1.3767011627074699</v>
      </c>
      <c r="AD55" s="5">
        <f t="shared" si="38"/>
        <v>0.26235596826739804</v>
      </c>
      <c r="AE55" s="5">
        <f t="shared" si="39"/>
        <v>3.2894736842105261E-3</v>
      </c>
      <c r="AF55" s="5">
        <f t="shared" si="40"/>
        <v>0.25906649458318753</v>
      </c>
      <c r="AG55" s="3" t="s">
        <v>64</v>
      </c>
    </row>
    <row r="56" spans="1:33" ht="15" customHeight="1" x14ac:dyDescent="0.45">
      <c r="A56" s="3" t="s">
        <v>71</v>
      </c>
      <c r="B56" s="3">
        <v>62</v>
      </c>
      <c r="C56" s="3">
        <v>82</v>
      </c>
      <c r="D56" s="3">
        <v>55</v>
      </c>
      <c r="E56" s="3">
        <v>54</v>
      </c>
      <c r="F56" s="3">
        <v>73</v>
      </c>
      <c r="G56" s="3">
        <v>326</v>
      </c>
      <c r="J56" s="5">
        <f t="shared" si="21"/>
        <v>3.6838978015448602E-2</v>
      </c>
      <c r="K56" s="5">
        <f t="shared" si="22"/>
        <v>2.8432732316227463E-2</v>
      </c>
      <c r="L56" s="5">
        <f t="shared" si="23"/>
        <v>3.3495736906211937E-2</v>
      </c>
      <c r="M56" s="5">
        <f t="shared" si="24"/>
        <v>4.3760129659643439E-2</v>
      </c>
      <c r="N56" s="5">
        <f t="shared" si="25"/>
        <v>4.7096774193548387E-2</v>
      </c>
      <c r="O56" s="5">
        <f t="shared" si="26"/>
        <v>3.6250416990992997E-2</v>
      </c>
      <c r="P56" s="5"/>
      <c r="Q56" s="5">
        <f t="shared" si="27"/>
        <v>1.2784495317377731</v>
      </c>
      <c r="R56" s="5">
        <f t="shared" si="28"/>
        <v>9.5316059707072104E-2</v>
      </c>
      <c r="T56" s="5">
        <f t="shared" si="29"/>
        <v>-3.3011988091457143</v>
      </c>
      <c r="U56" s="5">
        <f t="shared" si="30"/>
        <v>-3.5602142511405863</v>
      </c>
      <c r="V56" s="5">
        <f t="shared" si="31"/>
        <v>-3.3963371047799025</v>
      </c>
      <c r="W56" s="5">
        <f t="shared" si="32"/>
        <v>-3.1290321579010585</v>
      </c>
      <c r="X56" s="5">
        <f t="shared" si="33"/>
        <v>-3.0555507687649013</v>
      </c>
      <c r="Y56" s="5">
        <f t="shared" si="34"/>
        <v>-3.3173043945478078</v>
      </c>
      <c r="AA56" s="5">
        <f t="shared" si="35"/>
        <v>6.2844333492676943E-2</v>
      </c>
      <c r="AB56" s="5">
        <f t="shared" si="36"/>
        <v>0.72741108240301078</v>
      </c>
      <c r="AC56" s="5">
        <f t="shared" si="37"/>
        <v>1.8360672850824848</v>
      </c>
      <c r="AD56" s="5">
        <f t="shared" si="38"/>
        <v>0.16367741226692606</v>
      </c>
      <c r="AE56" s="5">
        <f t="shared" si="39"/>
        <v>6.1162079510703364E-3</v>
      </c>
      <c r="AF56" s="5">
        <f t="shared" si="40"/>
        <v>0.15756120431585571</v>
      </c>
      <c r="AG56" s="3" t="s">
        <v>71</v>
      </c>
    </row>
    <row r="57" spans="1:33" ht="15" customHeight="1" x14ac:dyDescent="0.45">
      <c r="A57" s="3" t="s">
        <v>60</v>
      </c>
      <c r="B57" s="3">
        <v>50</v>
      </c>
      <c r="C57" s="3">
        <v>100</v>
      </c>
      <c r="D57" s="3">
        <v>56</v>
      </c>
      <c r="E57" s="3">
        <v>37</v>
      </c>
      <c r="F57" s="3">
        <v>77</v>
      </c>
      <c r="G57" s="3">
        <v>320</v>
      </c>
      <c r="J57" s="5">
        <f t="shared" si="21"/>
        <v>2.9498525073746312E-2</v>
      </c>
      <c r="K57" s="5">
        <f t="shared" si="22"/>
        <v>3.4891835310537335E-2</v>
      </c>
      <c r="L57" s="5">
        <f t="shared" si="23"/>
        <v>3.4125533211456428E-2</v>
      </c>
      <c r="M57" s="5">
        <f t="shared" si="24"/>
        <v>2.9576338928856916E-2</v>
      </c>
      <c r="N57" s="5">
        <f t="shared" si="25"/>
        <v>4.9805950840879687E-2</v>
      </c>
      <c r="O57" s="5">
        <f t="shared" si="26"/>
        <v>3.5559506611845759E-2</v>
      </c>
      <c r="P57" s="5"/>
      <c r="Q57" s="5">
        <f t="shared" si="27"/>
        <v>1.6884217335058214</v>
      </c>
      <c r="R57" s="5">
        <f t="shared" si="28"/>
        <v>2.7651406834001569E-3</v>
      </c>
      <c r="T57" s="5">
        <f t="shared" si="29"/>
        <v>-3.5234150143864045</v>
      </c>
      <c r="U57" s="5">
        <f t="shared" si="30"/>
        <v>-3.3555024224000256</v>
      </c>
      <c r="V57" s="5">
        <f t="shared" si="31"/>
        <v>-3.3777094003549415</v>
      </c>
      <c r="W57" s="5">
        <f t="shared" si="32"/>
        <v>-3.5207805978226867</v>
      </c>
      <c r="X57" s="5">
        <f t="shared" si="33"/>
        <v>-2.9996208072936836</v>
      </c>
      <c r="Y57" s="5">
        <f t="shared" si="34"/>
        <v>-3.3365477432401764</v>
      </c>
      <c r="AA57" s="5">
        <f t="shared" si="35"/>
        <v>5.8063557180683407E-2</v>
      </c>
      <c r="AB57" s="5">
        <f t="shared" si="36"/>
        <v>0.63937397624973857</v>
      </c>
      <c r="AC57" s="5">
        <f t="shared" si="37"/>
        <v>1.4402836577713904</v>
      </c>
      <c r="AD57" s="5">
        <f t="shared" si="38"/>
        <v>0.24541723283266684</v>
      </c>
      <c r="AE57" s="5">
        <f t="shared" si="39"/>
        <v>6.2305295950155761E-3</v>
      </c>
      <c r="AF57" s="5">
        <f t="shared" si="40"/>
        <v>0.23918670323765126</v>
      </c>
      <c r="AG57" s="3" t="s">
        <v>60</v>
      </c>
    </row>
    <row r="58" spans="1:33" ht="15" customHeight="1" x14ac:dyDescent="0.45">
      <c r="A58" s="3" t="s">
        <v>66</v>
      </c>
      <c r="B58" s="3">
        <v>99</v>
      </c>
      <c r="C58" s="3">
        <v>263</v>
      </c>
      <c r="D58" s="3">
        <v>148</v>
      </c>
      <c r="E58" s="3">
        <v>114</v>
      </c>
      <c r="F58" s="3">
        <v>132</v>
      </c>
      <c r="G58" s="3">
        <v>756</v>
      </c>
      <c r="J58" s="5">
        <f t="shared" si="21"/>
        <v>6.0145808019441069E-2</v>
      </c>
      <c r="K58" s="5">
        <f t="shared" si="22"/>
        <v>9.7299297077321489E-2</v>
      </c>
      <c r="L58" s="5">
        <f t="shared" si="23"/>
        <v>9.5545513234344737E-2</v>
      </c>
      <c r="M58" s="5">
        <f t="shared" si="24"/>
        <v>9.7103918228279393E-2</v>
      </c>
      <c r="N58" s="5">
        <f t="shared" si="25"/>
        <v>8.8531187122736416E-2</v>
      </c>
      <c r="O58" s="5">
        <f t="shared" si="26"/>
        <v>8.828681536844564E-2</v>
      </c>
      <c r="P58" s="5"/>
      <c r="Q58" s="5">
        <f t="shared" si="27"/>
        <v>1.4719427677174155</v>
      </c>
      <c r="R58" s="5">
        <f t="shared" si="28"/>
        <v>2.9358837357186945E-3</v>
      </c>
      <c r="T58" s="5">
        <f t="shared" si="29"/>
        <v>-2.8109835311024254</v>
      </c>
      <c r="U58" s="5">
        <f t="shared" si="30"/>
        <v>-2.329963514098683</v>
      </c>
      <c r="V58" s="5">
        <f t="shared" si="31"/>
        <v>-2.3481525666527534</v>
      </c>
      <c r="W58" s="5">
        <f t="shared" si="32"/>
        <v>-2.3319735519935461</v>
      </c>
      <c r="X58" s="5">
        <f t="shared" si="33"/>
        <v>-2.4244003921783674</v>
      </c>
      <c r="Y58" s="5">
        <f t="shared" si="34"/>
        <v>-2.427164498846659</v>
      </c>
      <c r="AA58" s="5">
        <f t="shared" si="35"/>
        <v>5.1252763054837995E-2</v>
      </c>
      <c r="AB58" s="5">
        <f t="shared" si="36"/>
        <v>0.58557235423082798</v>
      </c>
      <c r="AC58" s="5">
        <f t="shared" si="37"/>
        <v>1.2511915432449545</v>
      </c>
      <c r="AD58" s="5">
        <f t="shared" si="38"/>
        <v>0.29955101446816773</v>
      </c>
      <c r="AE58" s="5">
        <f t="shared" si="39"/>
        <v>2.6420079260237781E-3</v>
      </c>
      <c r="AF58" s="5">
        <f t="shared" si="40"/>
        <v>0.29690900654214397</v>
      </c>
      <c r="AG58" s="3" t="s">
        <v>66</v>
      </c>
    </row>
    <row r="59" spans="1:33" ht="15" customHeight="1" x14ac:dyDescent="0.45">
      <c r="A59" s="3" t="s">
        <v>68</v>
      </c>
      <c r="B59" s="3">
        <v>152</v>
      </c>
      <c r="C59" s="3">
        <v>370</v>
      </c>
      <c r="D59" s="3">
        <v>209</v>
      </c>
      <c r="E59" s="3">
        <v>152</v>
      </c>
      <c r="F59" s="3">
        <v>192</v>
      </c>
      <c r="G59" s="3">
        <v>1075</v>
      </c>
      <c r="J59" s="5">
        <f t="shared" si="21"/>
        <v>9.5417451349654736E-2</v>
      </c>
      <c r="K59" s="5">
        <f t="shared" si="22"/>
        <v>0.14252696456086286</v>
      </c>
      <c r="L59" s="5">
        <f t="shared" si="23"/>
        <v>0.14045698924731181</v>
      </c>
      <c r="M59" s="5">
        <f t="shared" si="24"/>
        <v>0.13380281690140844</v>
      </c>
      <c r="N59" s="5">
        <f t="shared" si="25"/>
        <v>0.13417190775681342</v>
      </c>
      <c r="O59" s="5">
        <f t="shared" si="26"/>
        <v>0.13039786511402232</v>
      </c>
      <c r="P59" s="5"/>
      <c r="Q59" s="5">
        <f t="shared" si="27"/>
        <v>1.4061569016881827</v>
      </c>
      <c r="R59" s="5">
        <f t="shared" si="28"/>
        <v>1.6933486434710986E-3</v>
      </c>
      <c r="T59" s="5">
        <f t="shared" si="29"/>
        <v>-2.3494937890637724</v>
      </c>
      <c r="U59" s="5">
        <f t="shared" si="30"/>
        <v>-1.9482240721857105</v>
      </c>
      <c r="V59" s="5">
        <f t="shared" si="31"/>
        <v>-1.9628539634282263</v>
      </c>
      <c r="W59" s="5">
        <f t="shared" si="32"/>
        <v>-2.0113880784348201</v>
      </c>
      <c r="X59" s="5">
        <f t="shared" si="33"/>
        <v>-2.0086334075286691</v>
      </c>
      <c r="Y59" s="5">
        <f t="shared" si="34"/>
        <v>-2.0371650014485865</v>
      </c>
      <c r="AA59" s="5">
        <f t="shared" si="35"/>
        <v>4.0892841765685348E-2</v>
      </c>
      <c r="AB59" s="5">
        <f t="shared" si="36"/>
        <v>0.57851208835333201</v>
      </c>
      <c r="AC59" s="5">
        <f t="shared" si="37"/>
        <v>1.2284473499780191</v>
      </c>
      <c r="AD59" s="5">
        <f t="shared" si="38"/>
        <v>0.30686079524897608</v>
      </c>
      <c r="AE59" s="5">
        <f t="shared" si="39"/>
        <v>1.8587360594795538E-3</v>
      </c>
      <c r="AF59" s="5">
        <f t="shared" si="40"/>
        <v>0.30500205918949652</v>
      </c>
      <c r="AG59" s="3" t="s">
        <v>68</v>
      </c>
    </row>
    <row r="60" spans="1:33" ht="15" customHeight="1" x14ac:dyDescent="0.45">
      <c r="A60" s="3" t="s">
        <v>69</v>
      </c>
      <c r="B60" s="3">
        <v>105</v>
      </c>
      <c r="C60" s="3">
        <v>203</v>
      </c>
      <c r="D60" s="3">
        <v>121</v>
      </c>
      <c r="E60" s="3">
        <v>80</v>
      </c>
      <c r="F60" s="3">
        <v>131</v>
      </c>
      <c r="G60" s="3">
        <v>640</v>
      </c>
      <c r="J60" s="5">
        <f t="shared" si="21"/>
        <v>6.402439024390244E-2</v>
      </c>
      <c r="K60" s="5">
        <f t="shared" si="22"/>
        <v>7.3470865001809632E-2</v>
      </c>
      <c r="L60" s="5">
        <f t="shared" si="23"/>
        <v>7.6776649746192888E-2</v>
      </c>
      <c r="M60" s="5">
        <f t="shared" si="24"/>
        <v>6.6225165562913912E-2</v>
      </c>
      <c r="N60" s="5">
        <f t="shared" si="25"/>
        <v>8.7801608579088475E-2</v>
      </c>
      <c r="O60" s="5">
        <f t="shared" si="26"/>
        <v>7.3741214425625076E-2</v>
      </c>
      <c r="P60" s="5"/>
      <c r="Q60" s="5">
        <f t="shared" si="27"/>
        <v>1.3713775054257629</v>
      </c>
      <c r="R60" s="5">
        <f t="shared" si="28"/>
        <v>1.1723655824428084E-2</v>
      </c>
      <c r="T60" s="5">
        <f t="shared" si="29"/>
        <v>-2.7484911706607207</v>
      </c>
      <c r="U60" s="5">
        <f t="shared" si="30"/>
        <v>-2.6108663458816292</v>
      </c>
      <c r="V60" s="5">
        <f t="shared" si="31"/>
        <v>-2.5668547248210833</v>
      </c>
      <c r="W60" s="5">
        <f t="shared" si="32"/>
        <v>-2.7146947438208784</v>
      </c>
      <c r="X60" s="5">
        <f t="shared" si="33"/>
        <v>-2.4326754575625547</v>
      </c>
      <c r="Y60" s="5">
        <f t="shared" si="34"/>
        <v>-2.6071934172905271</v>
      </c>
      <c r="AA60" s="5">
        <f t="shared" si="35"/>
        <v>3.4716406249804446E-2</v>
      </c>
      <c r="AB60" s="5">
        <f t="shared" si="36"/>
        <v>0.64920033553207579</v>
      </c>
      <c r="AC60" s="5">
        <f t="shared" si="37"/>
        <v>1.4783357216829824</v>
      </c>
      <c r="AD60" s="5">
        <f t="shared" si="38"/>
        <v>0.2358489003922489</v>
      </c>
      <c r="AE60" s="5">
        <f t="shared" si="39"/>
        <v>3.1201248049921998E-3</v>
      </c>
      <c r="AF60" s="5">
        <f t="shared" si="40"/>
        <v>0.23272877558725669</v>
      </c>
      <c r="AG60" s="3" t="s">
        <v>69</v>
      </c>
    </row>
    <row r="61" spans="1:33" ht="15" hidden="1" customHeight="1" x14ac:dyDescent="0.45">
      <c r="A61" s="3" t="s">
        <v>72</v>
      </c>
      <c r="B61" s="3">
        <v>2</v>
      </c>
      <c r="C61" s="3"/>
      <c r="D61" s="3">
        <v>2</v>
      </c>
      <c r="E61" s="3">
        <v>3</v>
      </c>
      <c r="F61" s="3">
        <v>2</v>
      </c>
      <c r="G61" s="3">
        <v>9</v>
      </c>
      <c r="J61" s="5">
        <f t="shared" si="21"/>
        <v>1.1474469305794606E-3</v>
      </c>
      <c r="K61" s="5">
        <f t="shared" si="22"/>
        <v>0</v>
      </c>
      <c r="L61" s="5">
        <f t="shared" si="23"/>
        <v>1.1799410029498525E-3</v>
      </c>
      <c r="M61" s="5">
        <f t="shared" si="24"/>
        <v>2.3346303501945525E-3</v>
      </c>
      <c r="N61" s="5">
        <f t="shared" si="25"/>
        <v>1.2338062924120913E-3</v>
      </c>
      <c r="O61" s="5">
        <f t="shared" si="26"/>
        <v>9.6670247046186895E-4</v>
      </c>
      <c r="P61" s="5"/>
      <c r="Q61" s="5">
        <f t="shared" si="27"/>
        <v>1.0752621838371377</v>
      </c>
      <c r="R61" s="5">
        <f t="shared" si="28"/>
        <v>0.65995547851401948</v>
      </c>
      <c r="T61" s="5">
        <f t="shared" si="29"/>
        <v>-6.7702158649600754</v>
      </c>
      <c r="U61" s="5" t="e">
        <f t="shared" si="30"/>
        <v>#NUM!</v>
      </c>
      <c r="V61" s="5">
        <f t="shared" si="31"/>
        <v>-6.742290839254605</v>
      </c>
      <c r="W61" s="5">
        <f t="shared" si="32"/>
        <v>-6.0599017086612106</v>
      </c>
      <c r="X61" s="5">
        <f t="shared" si="33"/>
        <v>-6.6976513411757308</v>
      </c>
      <c r="Y61" s="5">
        <f t="shared" si="34"/>
        <v>-6.9416197929348931</v>
      </c>
      <c r="AA61" s="5" t="e">
        <f t="shared" si="35"/>
        <v>#NUM!</v>
      </c>
      <c r="AB61" s="5" t="e">
        <f t="shared" si="36"/>
        <v>#NUM!</v>
      </c>
      <c r="AC61" s="5" t="e">
        <f t="shared" si="37"/>
        <v>#NUM!</v>
      </c>
      <c r="AD61" s="5" t="e">
        <f t="shared" si="38"/>
        <v>#NUM!</v>
      </c>
      <c r="AE61" s="5">
        <f t="shared" si="39"/>
        <v>0.2</v>
      </c>
      <c r="AF61" s="5" t="e">
        <f t="shared" si="40"/>
        <v>#NUM!</v>
      </c>
      <c r="AG61" s="3" t="s">
        <v>72</v>
      </c>
    </row>
    <row r="62" spans="1:33" ht="15" customHeight="1" x14ac:dyDescent="0.45">
      <c r="A62" s="3" t="s">
        <v>70</v>
      </c>
      <c r="B62" s="3">
        <v>223</v>
      </c>
      <c r="C62" s="3">
        <v>443</v>
      </c>
      <c r="D62" s="3">
        <v>257</v>
      </c>
      <c r="E62" s="3">
        <v>190</v>
      </c>
      <c r="F62" s="3">
        <v>259</v>
      </c>
      <c r="G62" s="3">
        <v>1372</v>
      </c>
      <c r="J62" s="5">
        <f t="shared" si="21"/>
        <v>0.14651773981603153</v>
      </c>
      <c r="K62" s="5">
        <f t="shared" si="22"/>
        <v>0.17558462148236226</v>
      </c>
      <c r="L62" s="5">
        <f t="shared" si="23"/>
        <v>0.17847222222222223</v>
      </c>
      <c r="M62" s="5">
        <f t="shared" si="24"/>
        <v>0.17304189435336975</v>
      </c>
      <c r="N62" s="5">
        <f t="shared" si="25"/>
        <v>0.18988269794721407</v>
      </c>
      <c r="O62" s="5">
        <f t="shared" si="26"/>
        <v>0.17264376494274569</v>
      </c>
      <c r="P62" s="5"/>
      <c r="Q62" s="5">
        <f t="shared" si="27"/>
        <v>1.2959707007877124</v>
      </c>
      <c r="R62" s="5">
        <f t="shared" si="28"/>
        <v>4.9048932602973527E-3</v>
      </c>
      <c r="T62" s="5">
        <f t="shared" si="29"/>
        <v>-1.9206087669615124</v>
      </c>
      <c r="U62" s="5">
        <f t="shared" si="30"/>
        <v>-1.7396341785959222</v>
      </c>
      <c r="V62" s="5">
        <f t="shared" si="31"/>
        <v>-1.7233223076748265</v>
      </c>
      <c r="W62" s="5">
        <f t="shared" si="32"/>
        <v>-1.7542215499089899</v>
      </c>
      <c r="X62" s="5">
        <f t="shared" si="33"/>
        <v>-1.6613487767038697</v>
      </c>
      <c r="Y62" s="5">
        <f t="shared" si="34"/>
        <v>-1.7565249696543488</v>
      </c>
      <c r="AA62" s="5">
        <f t="shared" si="35"/>
        <v>3.3445511193593007E-2</v>
      </c>
      <c r="AB62" s="5">
        <f t="shared" si="36"/>
        <v>0.81476581821811322</v>
      </c>
      <c r="AC62" s="5">
        <f t="shared" si="37"/>
        <v>2.43401117157708</v>
      </c>
      <c r="AD62" s="5">
        <f t="shared" si="38"/>
        <v>9.2996097203236608E-2</v>
      </c>
      <c r="AE62" s="5">
        <f t="shared" si="39"/>
        <v>1.4566642388929353E-3</v>
      </c>
      <c r="AF62" s="5">
        <f t="shared" si="40"/>
        <v>9.1539432964343678E-2</v>
      </c>
      <c r="AG62" s="3" t="s">
        <v>70</v>
      </c>
    </row>
    <row r="63" spans="1:33" ht="15" customHeight="1" x14ac:dyDescent="0.45">
      <c r="A63" s="3" t="s">
        <v>74</v>
      </c>
      <c r="B63" s="3">
        <v>27</v>
      </c>
      <c r="C63" s="3">
        <v>57</v>
      </c>
      <c r="D63" s="3">
        <v>31</v>
      </c>
      <c r="E63" s="3">
        <v>32</v>
      </c>
      <c r="F63" s="3">
        <v>22</v>
      </c>
      <c r="G63" s="3">
        <v>169</v>
      </c>
      <c r="J63" s="5">
        <f t="shared" si="21"/>
        <v>1.5715948777648429E-2</v>
      </c>
      <c r="K63" s="5">
        <f t="shared" si="22"/>
        <v>1.9594362323822619E-2</v>
      </c>
      <c r="L63" s="5">
        <f t="shared" si="23"/>
        <v>1.8607442977190875E-2</v>
      </c>
      <c r="M63" s="5">
        <f t="shared" si="24"/>
        <v>2.5477707006369428E-2</v>
      </c>
      <c r="N63" s="5">
        <f t="shared" si="25"/>
        <v>1.3741411617738912E-2</v>
      </c>
      <c r="O63" s="5">
        <f t="shared" si="26"/>
        <v>1.8469945355191256E-2</v>
      </c>
      <c r="P63" s="5"/>
      <c r="Q63" s="5">
        <f t="shared" si="27"/>
        <v>0.87436093182501673</v>
      </c>
      <c r="R63" s="5">
        <f t="shared" si="28"/>
        <v>0.72796652483854041</v>
      </c>
      <c r="T63" s="5">
        <f t="shared" si="29"/>
        <v>-4.1530792365398712</v>
      </c>
      <c r="U63" s="5">
        <f t="shared" si="30"/>
        <v>-3.9325133906606515</v>
      </c>
      <c r="V63" s="5">
        <f t="shared" si="31"/>
        <v>-3.9841936182416418</v>
      </c>
      <c r="W63" s="5">
        <f t="shared" si="32"/>
        <v>-3.6699514442284173</v>
      </c>
      <c r="X63" s="5">
        <f t="shared" si="33"/>
        <v>-4.2873412596383993</v>
      </c>
      <c r="Y63" s="5">
        <f t="shared" si="34"/>
        <v>-3.9916104433464934</v>
      </c>
      <c r="AA63" s="5">
        <f t="shared" si="35"/>
        <v>5.328455144464157E-4</v>
      </c>
      <c r="AB63" s="5">
        <f t="shared" si="36"/>
        <v>5.3513797853550048E-3</v>
      </c>
      <c r="AC63" s="5">
        <f t="shared" si="37"/>
        <v>9.2689943991093524E-3</v>
      </c>
      <c r="AD63" s="5">
        <f t="shared" si="38"/>
        <v>0.99318644415895263</v>
      </c>
      <c r="AE63" s="5">
        <f t="shared" si="39"/>
        <v>1.1764705882352941E-2</v>
      </c>
      <c r="AF63" s="5">
        <f t="shared" si="40"/>
        <v>0.98142173827659973</v>
      </c>
      <c r="AG63" s="3" t="s">
        <v>74</v>
      </c>
    </row>
    <row r="64" spans="1:33" ht="15" customHeight="1" x14ac:dyDescent="0.45">
      <c r="A64" s="3" t="s">
        <v>75</v>
      </c>
      <c r="B64" s="3">
        <v>33</v>
      </c>
      <c r="C64" s="3">
        <v>53</v>
      </c>
      <c r="D64" s="3">
        <v>40</v>
      </c>
      <c r="E64" s="3">
        <v>26</v>
      </c>
      <c r="F64" s="3">
        <v>24</v>
      </c>
      <c r="G64" s="3">
        <v>176</v>
      </c>
      <c r="J64" s="5">
        <f t="shared" si="21"/>
        <v>1.9275700934579438E-2</v>
      </c>
      <c r="K64" s="5">
        <f t="shared" si="22"/>
        <v>1.8194301407483692E-2</v>
      </c>
      <c r="L64" s="5">
        <f t="shared" si="23"/>
        <v>2.4140012070006035E-2</v>
      </c>
      <c r="M64" s="5">
        <f t="shared" si="24"/>
        <v>2.0602218700475437E-2</v>
      </c>
      <c r="N64" s="5">
        <f t="shared" si="25"/>
        <v>1.50093808630394E-2</v>
      </c>
      <c r="O64" s="5">
        <f t="shared" si="26"/>
        <v>1.9249699223449632E-2</v>
      </c>
      <c r="P64" s="5"/>
      <c r="Q64" s="5">
        <f t="shared" si="27"/>
        <v>0.77866848598555916</v>
      </c>
      <c r="R64" s="5">
        <f t="shared" si="28"/>
        <v>0.85567941804565995</v>
      </c>
      <c r="T64" s="5">
        <f t="shared" si="29"/>
        <v>-3.9489099952352071</v>
      </c>
      <c r="U64" s="5">
        <f t="shared" si="30"/>
        <v>-4.0066468434073128</v>
      </c>
      <c r="V64" s="5">
        <f t="shared" si="31"/>
        <v>-3.7238845633126267</v>
      </c>
      <c r="W64" s="5">
        <f t="shared" si="32"/>
        <v>-3.8823565050796764</v>
      </c>
      <c r="X64" s="5">
        <f t="shared" si="33"/>
        <v>-4.1990798824860089</v>
      </c>
      <c r="Y64" s="5">
        <f t="shared" si="34"/>
        <v>-3.950259843126275</v>
      </c>
      <c r="AA64" s="5">
        <f t="shared" si="35"/>
        <v>-2.4556713630853308E-2</v>
      </c>
      <c r="AB64" s="5">
        <f t="shared" si="36"/>
        <v>-0.33233042392297768</v>
      </c>
      <c r="AC64" s="5">
        <f t="shared" si="37"/>
        <v>-0.61030083310295113</v>
      </c>
      <c r="AD64" s="5">
        <f t="shared" si="38"/>
        <v>0.58478695199153896</v>
      </c>
      <c r="AE64" s="5">
        <f t="shared" si="39"/>
        <v>1.1299435028248588E-2</v>
      </c>
      <c r="AF64" s="5">
        <f t="shared" si="40"/>
        <v>0.57348751696329037</v>
      </c>
      <c r="AG64" s="3" t="s">
        <v>75</v>
      </c>
    </row>
    <row r="65" spans="1:33" ht="15" customHeight="1" x14ac:dyDescent="0.45">
      <c r="A65" s="3" t="s">
        <v>73</v>
      </c>
      <c r="B65" s="3">
        <v>21</v>
      </c>
      <c r="C65" s="3">
        <v>33</v>
      </c>
      <c r="D65" s="3">
        <v>19</v>
      </c>
      <c r="E65" s="3">
        <v>9</v>
      </c>
      <c r="F65" s="3">
        <v>20</v>
      </c>
      <c r="G65" s="3">
        <v>102</v>
      </c>
      <c r="J65" s="5">
        <f t="shared" si="21"/>
        <v>1.2180974477958236E-2</v>
      </c>
      <c r="K65" s="5">
        <f t="shared" si="22"/>
        <v>1.125127855438118E-2</v>
      </c>
      <c r="L65" s="5">
        <f t="shared" si="23"/>
        <v>1.132300357568534E-2</v>
      </c>
      <c r="M65" s="5">
        <f t="shared" si="24"/>
        <v>7.0367474589523062E-3</v>
      </c>
      <c r="N65" s="5">
        <f t="shared" si="25"/>
        <v>1.2476606363069246E-2</v>
      </c>
      <c r="O65" s="5">
        <f t="shared" si="26"/>
        <v>1.1066507540414451E-2</v>
      </c>
      <c r="P65" s="5"/>
      <c r="Q65" s="5">
        <f t="shared" si="27"/>
        <v>1.0242699699967324</v>
      </c>
      <c r="R65" s="5">
        <f t="shared" si="28"/>
        <v>0.53145447126352419</v>
      </c>
      <c r="T65" s="5">
        <f t="shared" si="29"/>
        <v>-4.4078800135002156</v>
      </c>
      <c r="U65" s="5">
        <f t="shared" si="30"/>
        <v>-4.4872735075109711</v>
      </c>
      <c r="V65" s="5">
        <f t="shared" si="31"/>
        <v>-4.480918907860711</v>
      </c>
      <c r="W65" s="5">
        <f t="shared" si="32"/>
        <v>-4.956609224242623</v>
      </c>
      <c r="X65" s="5">
        <f t="shared" si="33"/>
        <v>-4.3838998790555621</v>
      </c>
      <c r="Y65" s="5">
        <f t="shared" si="34"/>
        <v>-4.5038320707093931</v>
      </c>
      <c r="AA65" s="5">
        <f t="shared" si="35"/>
        <v>-2.9670325057620277E-2</v>
      </c>
      <c r="AB65" s="5">
        <f t="shared" si="36"/>
        <v>-0.29662264534582472</v>
      </c>
      <c r="AC65" s="5">
        <f t="shared" si="37"/>
        <v>-0.5379772851221829</v>
      </c>
      <c r="AD65" s="5">
        <f t="shared" si="38"/>
        <v>0.62794205075337417</v>
      </c>
      <c r="AE65" s="5">
        <f t="shared" si="39"/>
        <v>1.9417475728155338E-2</v>
      </c>
      <c r="AF65" s="5">
        <f t="shared" si="40"/>
        <v>0.60852457502521884</v>
      </c>
      <c r="AG65" s="3" t="s">
        <v>73</v>
      </c>
    </row>
    <row r="66" spans="1:33" x14ac:dyDescent="0.45">
      <c r="A66" s="3" t="s">
        <v>75</v>
      </c>
      <c r="B66" s="3">
        <v>19</v>
      </c>
      <c r="C66" s="3">
        <v>26</v>
      </c>
      <c r="D66" s="3">
        <v>20</v>
      </c>
      <c r="E66" s="3">
        <v>9</v>
      </c>
      <c r="F66" s="3">
        <v>11</v>
      </c>
      <c r="G66" s="3">
        <v>85</v>
      </c>
      <c r="J66" s="5">
        <f t="shared" si="21"/>
        <v>1.100811123986095E-2</v>
      </c>
      <c r="K66" s="5">
        <f t="shared" si="22"/>
        <v>8.8435374149659872E-3</v>
      </c>
      <c r="L66" s="5">
        <f t="shared" si="23"/>
        <v>1.1926058437686345E-2</v>
      </c>
      <c r="M66" s="5">
        <f t="shared" si="24"/>
        <v>7.0367474589523062E-3</v>
      </c>
      <c r="N66" s="5">
        <f t="shared" si="25"/>
        <v>6.8238213399503724E-3</v>
      </c>
      <c r="O66" s="5">
        <f t="shared" si="26"/>
        <v>9.2051115442928315E-3</v>
      </c>
      <c r="P66" s="5"/>
      <c r="Q66" s="5">
        <f t="shared" si="27"/>
        <v>0.61989029646075489</v>
      </c>
      <c r="R66" s="5">
        <f t="shared" si="28"/>
        <v>0.92772720655367336</v>
      </c>
      <c r="T66" s="5">
        <f t="shared" si="29"/>
        <v>-4.5091228924769329</v>
      </c>
      <c r="U66" s="5">
        <f t="shared" si="30"/>
        <v>-4.7280683223112447</v>
      </c>
      <c r="V66" s="5">
        <f t="shared" si="31"/>
        <v>-4.4290294882692178</v>
      </c>
      <c r="W66" s="5">
        <f t="shared" si="32"/>
        <v>-4.956609224242623</v>
      </c>
      <c r="X66" s="5">
        <f t="shared" si="33"/>
        <v>-4.9873356502682027</v>
      </c>
      <c r="Y66" s="5">
        <f t="shared" si="34"/>
        <v>-4.6879963465766181</v>
      </c>
      <c r="AA66" s="5">
        <f t="shared" si="35"/>
        <v>-7.9575201362505094E-2</v>
      </c>
      <c r="AB66" s="5">
        <f t="shared" si="36"/>
        <v>-0.73925280868793652</v>
      </c>
      <c r="AC66" s="5">
        <f t="shared" si="37"/>
        <v>-1.9013515995733754</v>
      </c>
      <c r="AD66" s="5">
        <f t="shared" si="38"/>
        <v>0.15342704028642926</v>
      </c>
      <c r="AE66" s="5">
        <f t="shared" si="39"/>
        <v>2.3255813953488372E-2</v>
      </c>
      <c r="AF66" s="5">
        <f t="shared" si="40"/>
        <v>0.13017122633294087</v>
      </c>
      <c r="AG66" s="3" t="s">
        <v>75</v>
      </c>
    </row>
    <row r="67" spans="1:33" x14ac:dyDescent="0.45">
      <c r="A67" s="3" t="s">
        <v>7</v>
      </c>
      <c r="B67" s="3">
        <v>1745</v>
      </c>
      <c r="C67" s="3">
        <v>2966</v>
      </c>
      <c r="D67" s="3">
        <v>1697</v>
      </c>
      <c r="E67" s="3">
        <v>1288</v>
      </c>
      <c r="F67" s="3">
        <v>1623</v>
      </c>
      <c r="G67" s="3">
        <v>9319</v>
      </c>
    </row>
    <row r="68" spans="1:33" x14ac:dyDescent="0.45">
      <c r="A68" s="3"/>
      <c r="AG68" s="3"/>
    </row>
  </sheetData>
  <sortState xmlns:xlrd2="http://schemas.microsoft.com/office/spreadsheetml/2017/richdata2" ref="A4:AG66">
    <sortCondition descending="1" ref="AA4:AA66"/>
  </sortState>
  <conditionalFormatting sqref="J4:O21 J23:O65">
    <cfRule type="colorScale" priority="4">
      <colorScale>
        <cfvo type="min"/>
        <cfvo type="percentile" val="50"/>
        <cfvo type="max"/>
        <color rgb="FF63BE7B"/>
        <color rgb="FFFFEB84"/>
        <color rgb="FFF8696B"/>
      </colorScale>
    </cfRule>
  </conditionalFormatting>
  <conditionalFormatting sqref="J4:O21 J23:O66">
    <cfRule type="colorScale" priority="1">
      <colorScale>
        <cfvo type="min"/>
        <cfvo type="percentile" val="50"/>
        <cfvo type="max"/>
        <color rgb="FF63BE7B"/>
        <color rgb="FFFFEB84"/>
        <color rgb="FFF8696B"/>
      </colorScale>
    </cfRule>
  </conditionalFormatting>
  <conditionalFormatting sqref="J66:O66">
    <cfRule type="colorScale" priority="2">
      <colorScale>
        <cfvo type="min"/>
        <cfvo type="percentile" val="50"/>
        <cfvo type="max"/>
        <color rgb="FF63BE7B"/>
        <color rgb="FFFFEB84"/>
        <color rgb="FFF8696B"/>
      </colorScale>
    </cfRule>
  </conditionalFormatting>
  <conditionalFormatting sqref="AA4:AA66">
    <cfRule type="colorScale" priority="10">
      <colorScale>
        <cfvo type="min"/>
        <cfvo type="percentile" val="50"/>
        <cfvo type="max"/>
        <color rgb="FF63BE7B"/>
        <color rgb="FFFFEB84"/>
        <color rgb="FFF8696B"/>
      </colorScale>
    </cfRule>
  </conditionalFormatting>
  <conditionalFormatting sqref="AB4:AB66">
    <cfRule type="colorScale" priority="12">
      <colorScale>
        <cfvo type="min"/>
        <cfvo type="percentile" val="50"/>
        <cfvo type="max"/>
        <color rgb="FF63BE7B"/>
        <color rgb="FFFFEB84"/>
        <color rgb="FFF8696B"/>
      </colorScale>
    </cfRule>
  </conditionalFormatting>
  <conditionalFormatting sqref="AD4:AD66">
    <cfRule type="colorScale" priority="14">
      <colorScale>
        <cfvo type="min"/>
        <cfvo type="percentile" val="50"/>
        <cfvo type="max"/>
        <color rgb="FFF8696B"/>
        <color rgb="FFFFEB84"/>
        <color rgb="FF63BE7B"/>
      </colorScale>
    </cfRule>
  </conditionalFormatting>
  <conditionalFormatting sqref="AF4:AF66">
    <cfRule type="cellIs" dxfId="0" priority="8" operator="lessThan">
      <formula>0</formula>
    </cfRule>
  </conditionalFormatting>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high="1" low="1" xr2:uid="{33C3D75C-2F45-4A32-924D-F5B13A24820E}">
          <x14:colorSeries rgb="FF376092"/>
          <x14:colorNegative rgb="FFD00000"/>
          <x14:colorAxis rgb="FF000000"/>
          <x14:colorMarkers rgb="FFD00000"/>
          <x14:colorFirst rgb="FFD00000"/>
          <x14:colorLast rgb="FFD00000"/>
          <x14:colorHigh rgb="FFD00000"/>
          <x14:colorLow rgb="FFD00000"/>
          <x14:sparklines>
            <x14:sparkline>
              <xm:f>'symptom elevation'!T4:X4</xm:f>
              <xm:sqref>Z4</xm:sqref>
            </x14:sparkline>
            <x14:sparkline>
              <xm:f>'symptom elevation'!T5:X5</xm:f>
              <xm:sqref>Z5</xm:sqref>
            </x14:sparkline>
            <x14:sparkline>
              <xm:f>'symptom elevation'!T6:X6</xm:f>
              <xm:sqref>Z6</xm:sqref>
            </x14:sparkline>
            <x14:sparkline>
              <xm:f>'symptom elevation'!T7:X7</xm:f>
              <xm:sqref>Z7</xm:sqref>
            </x14:sparkline>
            <x14:sparkline>
              <xm:f>'symptom elevation'!T8:X8</xm:f>
              <xm:sqref>Z8</xm:sqref>
            </x14:sparkline>
            <x14:sparkline>
              <xm:f>'symptom elevation'!T9:X9</xm:f>
              <xm:sqref>Z9</xm:sqref>
            </x14:sparkline>
            <x14:sparkline>
              <xm:f>'symptom elevation'!T10:X10</xm:f>
              <xm:sqref>Z10</xm:sqref>
            </x14:sparkline>
            <x14:sparkline>
              <xm:f>'symptom elevation'!T11:X11</xm:f>
              <xm:sqref>Z11</xm:sqref>
            </x14:sparkline>
            <x14:sparkline>
              <xm:f>'symptom elevation'!T12:X12</xm:f>
              <xm:sqref>Z12</xm:sqref>
            </x14:sparkline>
            <x14:sparkline>
              <xm:f>'symptom elevation'!T13:X13</xm:f>
              <xm:sqref>Z13</xm:sqref>
            </x14:sparkline>
            <x14:sparkline>
              <xm:f>'symptom elevation'!T14:X14</xm:f>
              <xm:sqref>Z14</xm:sqref>
            </x14:sparkline>
            <x14:sparkline>
              <xm:f>'symptom elevation'!T15:X15</xm:f>
              <xm:sqref>Z15</xm:sqref>
            </x14:sparkline>
            <x14:sparkline>
              <xm:f>'symptom elevation'!T16:X16</xm:f>
              <xm:sqref>Z16</xm:sqref>
            </x14:sparkline>
            <x14:sparkline>
              <xm:f>'symptom elevation'!T17:X17</xm:f>
              <xm:sqref>Z17</xm:sqref>
            </x14:sparkline>
            <x14:sparkline>
              <xm:f>'symptom elevation'!T18:X18</xm:f>
              <xm:sqref>Z18</xm:sqref>
            </x14:sparkline>
            <x14:sparkline>
              <xm:f>'symptom elevation'!T19:X19</xm:f>
              <xm:sqref>Z19</xm:sqref>
            </x14:sparkline>
            <x14:sparkline>
              <xm:f>'symptom elevation'!T20:X20</xm:f>
              <xm:sqref>Z20</xm:sqref>
            </x14:sparkline>
            <x14:sparkline>
              <xm:f>'symptom elevation'!T21:X21</xm:f>
              <xm:sqref>Z21</xm:sqref>
            </x14:sparkline>
            <x14:sparkline>
              <xm:f>'symptom elevation'!T22:X22</xm:f>
              <xm:sqref>Z22</xm:sqref>
            </x14:sparkline>
            <x14:sparkline>
              <xm:f>'symptom elevation'!T23:X23</xm:f>
              <xm:sqref>Z23</xm:sqref>
            </x14:sparkline>
            <x14:sparkline>
              <xm:f>'symptom elevation'!T24:X24</xm:f>
              <xm:sqref>Z24</xm:sqref>
            </x14:sparkline>
            <x14:sparkline>
              <xm:f>'symptom elevation'!T25:X25</xm:f>
              <xm:sqref>Z25</xm:sqref>
            </x14:sparkline>
            <x14:sparkline>
              <xm:f>'symptom elevation'!T26:X26</xm:f>
              <xm:sqref>Z26</xm:sqref>
            </x14:sparkline>
            <x14:sparkline>
              <xm:f>'symptom elevation'!T27:X27</xm:f>
              <xm:sqref>Z27</xm:sqref>
            </x14:sparkline>
            <x14:sparkline>
              <xm:f>'symptom elevation'!T28:X28</xm:f>
              <xm:sqref>Z28</xm:sqref>
            </x14:sparkline>
            <x14:sparkline>
              <xm:f>'symptom elevation'!T29:X29</xm:f>
              <xm:sqref>Z29</xm:sqref>
            </x14:sparkline>
            <x14:sparkline>
              <xm:f>'symptom elevation'!T30:X30</xm:f>
              <xm:sqref>Z30</xm:sqref>
            </x14:sparkline>
            <x14:sparkline>
              <xm:f>'symptom elevation'!T31:X31</xm:f>
              <xm:sqref>Z31</xm:sqref>
            </x14:sparkline>
            <x14:sparkline>
              <xm:f>'symptom elevation'!T32:X32</xm:f>
              <xm:sqref>Z32</xm:sqref>
            </x14:sparkline>
            <x14:sparkline>
              <xm:f>'symptom elevation'!T33:X33</xm:f>
              <xm:sqref>Z33</xm:sqref>
            </x14:sparkline>
            <x14:sparkline>
              <xm:f>'symptom elevation'!T34:X34</xm:f>
              <xm:sqref>Z34</xm:sqref>
            </x14:sparkline>
            <x14:sparkline>
              <xm:f>'symptom elevation'!T35:X35</xm:f>
              <xm:sqref>Z35</xm:sqref>
            </x14:sparkline>
            <x14:sparkline>
              <xm:f>'symptom elevation'!T36:X36</xm:f>
              <xm:sqref>Z36</xm:sqref>
            </x14:sparkline>
            <x14:sparkline>
              <xm:f>'symptom elevation'!T37:X37</xm:f>
              <xm:sqref>Z37</xm:sqref>
            </x14:sparkline>
            <x14:sparkline>
              <xm:f>'symptom elevation'!T38:X38</xm:f>
              <xm:sqref>Z38</xm:sqref>
            </x14:sparkline>
            <x14:sparkline>
              <xm:f>'symptom elevation'!T39:X39</xm:f>
              <xm:sqref>Z39</xm:sqref>
            </x14:sparkline>
            <x14:sparkline>
              <xm:f>'symptom elevation'!T40:X40</xm:f>
              <xm:sqref>Z40</xm:sqref>
            </x14:sparkline>
            <x14:sparkline>
              <xm:f>'symptom elevation'!T41:X41</xm:f>
              <xm:sqref>Z41</xm:sqref>
            </x14:sparkline>
            <x14:sparkline>
              <xm:f>'symptom elevation'!T42:X42</xm:f>
              <xm:sqref>Z42</xm:sqref>
            </x14:sparkline>
            <x14:sparkline>
              <xm:f>'symptom elevation'!T43:X43</xm:f>
              <xm:sqref>Z43</xm:sqref>
            </x14:sparkline>
            <x14:sparkline>
              <xm:f>'symptom elevation'!T44:X44</xm:f>
              <xm:sqref>Z44</xm:sqref>
            </x14:sparkline>
            <x14:sparkline>
              <xm:f>'symptom elevation'!T45:X45</xm:f>
              <xm:sqref>Z45</xm:sqref>
            </x14:sparkline>
            <x14:sparkline>
              <xm:f>'symptom elevation'!T46:X46</xm:f>
              <xm:sqref>Z46</xm:sqref>
            </x14:sparkline>
            <x14:sparkline>
              <xm:f>'symptom elevation'!T47:X47</xm:f>
              <xm:sqref>Z47</xm:sqref>
            </x14:sparkline>
            <x14:sparkline>
              <xm:f>'symptom elevation'!T48:X48</xm:f>
              <xm:sqref>Z48</xm:sqref>
            </x14:sparkline>
            <x14:sparkline>
              <xm:f>'symptom elevation'!T49:X49</xm:f>
              <xm:sqref>Z49</xm:sqref>
            </x14:sparkline>
            <x14:sparkline>
              <xm:f>'symptom elevation'!T50:X50</xm:f>
              <xm:sqref>Z50</xm:sqref>
            </x14:sparkline>
            <x14:sparkline>
              <xm:f>'symptom elevation'!T51:X51</xm:f>
              <xm:sqref>Z51</xm:sqref>
            </x14:sparkline>
            <x14:sparkline>
              <xm:f>'symptom elevation'!T52:X52</xm:f>
              <xm:sqref>Z52</xm:sqref>
            </x14:sparkline>
            <x14:sparkline>
              <xm:f>'symptom elevation'!T53:X53</xm:f>
              <xm:sqref>Z53</xm:sqref>
            </x14:sparkline>
            <x14:sparkline>
              <xm:f>'symptom elevation'!T54:X54</xm:f>
              <xm:sqref>Z54</xm:sqref>
            </x14:sparkline>
            <x14:sparkline>
              <xm:f>'symptom elevation'!T55:X55</xm:f>
              <xm:sqref>Z55</xm:sqref>
            </x14:sparkline>
            <x14:sparkline>
              <xm:f>'symptom elevation'!T56:X56</xm:f>
              <xm:sqref>Z56</xm:sqref>
            </x14:sparkline>
            <x14:sparkline>
              <xm:f>'symptom elevation'!T57:X57</xm:f>
              <xm:sqref>Z57</xm:sqref>
            </x14:sparkline>
            <x14:sparkline>
              <xm:f>'symptom elevation'!T58:X58</xm:f>
              <xm:sqref>Z58</xm:sqref>
            </x14:sparkline>
            <x14:sparkline>
              <xm:f>'symptom elevation'!T59:X59</xm:f>
              <xm:sqref>Z59</xm:sqref>
            </x14:sparkline>
            <x14:sparkline>
              <xm:f>'symptom elevation'!T60:X60</xm:f>
              <xm:sqref>Z60</xm:sqref>
            </x14:sparkline>
            <x14:sparkline>
              <xm:f>'symptom elevation'!T61:X61</xm:f>
              <xm:sqref>Z61</xm:sqref>
            </x14:sparkline>
            <x14:sparkline>
              <xm:f>'symptom elevation'!T62:X62</xm:f>
              <xm:sqref>Z62</xm:sqref>
            </x14:sparkline>
            <x14:sparkline>
              <xm:f>'symptom elevation'!T63:X63</xm:f>
              <xm:sqref>Z63</xm:sqref>
            </x14:sparkline>
            <x14:sparkline>
              <xm:f>'symptom elevation'!T64:X64</xm:f>
              <xm:sqref>Z64</xm:sqref>
            </x14:sparkline>
            <x14:sparkline>
              <xm:f>'symptom elevation'!T65:X65</xm:f>
              <xm:sqref>Z65</xm:sqref>
            </x14:sparkline>
            <x14:sparkline>
              <xm:f>'symptom elevation'!T66:X66</xm:f>
              <xm:sqref>Z66</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2118C-DD5C-42C1-BE26-1BA21790E93C}">
  <dimension ref="A1:AB16"/>
  <sheetViews>
    <sheetView workbookViewId="0"/>
  </sheetViews>
  <sheetFormatPr defaultColWidth="9.15625" defaultRowHeight="12.9" x14ac:dyDescent="0.5"/>
  <cols>
    <col min="1" max="1" width="22" style="6" bestFit="1" customWidth="1"/>
    <col min="2" max="2" width="7.15625" style="6" bestFit="1" customWidth="1"/>
    <col min="3" max="4" width="7" style="6" bestFit="1" customWidth="1"/>
    <col min="5" max="5" width="6.41796875" style="6" bestFit="1" customWidth="1"/>
    <col min="6" max="6" width="7.68359375" style="6" bestFit="1" customWidth="1"/>
    <col min="7" max="7" width="5" style="6" bestFit="1" customWidth="1"/>
    <col min="8" max="8" width="9.15625" style="6"/>
    <col min="9" max="9" width="7.15625" style="6" bestFit="1" customWidth="1"/>
    <col min="10" max="10" width="6.41796875" style="6" bestFit="1" customWidth="1"/>
    <col min="11" max="11" width="7" style="6" bestFit="1" customWidth="1"/>
    <col min="12" max="12" width="6.41796875" style="6" bestFit="1" customWidth="1"/>
    <col min="13" max="13" width="7.68359375" style="6" bestFit="1" customWidth="1"/>
    <col min="14" max="14" width="6.41796875" style="6" bestFit="1" customWidth="1"/>
    <col min="15" max="15" width="9.15625" style="6"/>
    <col min="16" max="16" width="8.83984375" style="6" bestFit="1" customWidth="1"/>
    <col min="17" max="17" width="14.68359375" style="6" bestFit="1" customWidth="1"/>
    <col min="18" max="16384" width="9.15625" style="6"/>
  </cols>
  <sheetData>
    <row r="1" spans="1:28" x14ac:dyDescent="0.5">
      <c r="I1" s="6" t="s">
        <v>76</v>
      </c>
      <c r="P1" s="6" t="s">
        <v>0</v>
      </c>
      <c r="Q1" s="6" t="s">
        <v>94</v>
      </c>
      <c r="S1" s="6" t="s">
        <v>77</v>
      </c>
      <c r="Z1" s="6" t="s">
        <v>95</v>
      </c>
      <c r="AA1" s="6" t="s">
        <v>79</v>
      </c>
      <c r="AB1" s="6" t="s">
        <v>80</v>
      </c>
    </row>
    <row r="2" spans="1:28" x14ac:dyDescent="0.5">
      <c r="B2" s="6" t="s">
        <v>86</v>
      </c>
      <c r="C2" s="6" t="s">
        <v>87</v>
      </c>
      <c r="D2" s="6" t="s">
        <v>88</v>
      </c>
      <c r="E2" s="6" t="s">
        <v>11</v>
      </c>
      <c r="F2" s="6" t="s">
        <v>89</v>
      </c>
      <c r="G2" s="6" t="s">
        <v>7</v>
      </c>
      <c r="I2" s="6" t="s">
        <v>86</v>
      </c>
      <c r="J2" s="6" t="s">
        <v>87</v>
      </c>
      <c r="K2" s="6" t="s">
        <v>88</v>
      </c>
      <c r="L2" s="6" t="s">
        <v>11</v>
      </c>
      <c r="M2" s="6" t="s">
        <v>89</v>
      </c>
      <c r="N2" s="6" t="s">
        <v>7</v>
      </c>
      <c r="S2" s="6" t="s">
        <v>86</v>
      </c>
      <c r="T2" s="6" t="s">
        <v>87</v>
      </c>
      <c r="U2" s="6" t="s">
        <v>88</v>
      </c>
      <c r="V2" s="6" t="s">
        <v>11</v>
      </c>
      <c r="W2" s="6" t="s">
        <v>89</v>
      </c>
      <c r="X2" s="6" t="s">
        <v>7</v>
      </c>
    </row>
    <row r="3" spans="1:28" x14ac:dyDescent="0.5">
      <c r="A3" s="6" t="s">
        <v>90</v>
      </c>
      <c r="B3" s="6">
        <v>0</v>
      </c>
      <c r="C3" s="6">
        <v>0.1</v>
      </c>
      <c r="D3" s="6">
        <v>0.25</v>
      </c>
      <c r="E3" s="6">
        <v>0.75</v>
      </c>
      <c r="F3" s="6">
        <v>0.9</v>
      </c>
    </row>
    <row r="4" spans="1:28" x14ac:dyDescent="0.5">
      <c r="A4" s="6" t="s">
        <v>91</v>
      </c>
      <c r="B4" s="6">
        <v>0.1</v>
      </c>
      <c r="C4" s="6">
        <v>0.25</v>
      </c>
      <c r="D4" s="6">
        <v>0.75</v>
      </c>
      <c r="E4" s="6">
        <v>0.9</v>
      </c>
      <c r="F4" s="6">
        <v>1</v>
      </c>
    </row>
    <row r="5" spans="1:28" x14ac:dyDescent="0.5">
      <c r="A5" s="6" t="s">
        <v>92</v>
      </c>
      <c r="B5" s="6">
        <f>AVERAGE(B3:B4)</f>
        <v>0.05</v>
      </c>
      <c r="C5" s="6">
        <f t="shared" ref="C5:F5" si="0">AVERAGE(C3:C4)</f>
        <v>0.17499999999999999</v>
      </c>
      <c r="D5" s="6">
        <f t="shared" si="0"/>
        <v>0.5</v>
      </c>
      <c r="E5" s="6">
        <f t="shared" si="0"/>
        <v>0.82499999999999996</v>
      </c>
      <c r="F5" s="6">
        <f t="shared" si="0"/>
        <v>0.95</v>
      </c>
    </row>
    <row r="6" spans="1:28" x14ac:dyDescent="0.5">
      <c r="A6" s="6" t="s">
        <v>93</v>
      </c>
      <c r="B6" s="7">
        <f>LN(B5)-LN(1-B5)</f>
        <v>-2.9444389791664403</v>
      </c>
      <c r="C6" s="7">
        <f t="shared" ref="C6:F6" si="1">LN(C5)-LN(1-C5)</f>
        <v>-1.5505974124111668</v>
      </c>
      <c r="D6" s="7">
        <f t="shared" si="1"/>
        <v>0</v>
      </c>
      <c r="E6" s="7">
        <f t="shared" si="1"/>
        <v>1.5505974124111668</v>
      </c>
      <c r="F6" s="7">
        <f t="shared" si="1"/>
        <v>2.9444389791664394</v>
      </c>
    </row>
    <row r="7" spans="1:28" x14ac:dyDescent="0.5">
      <c r="A7" s="6" t="s">
        <v>85</v>
      </c>
      <c r="B7" s="6">
        <v>939</v>
      </c>
      <c r="C7" s="6">
        <v>2052</v>
      </c>
      <c r="D7" s="6">
        <v>1291</v>
      </c>
      <c r="E7" s="6">
        <v>1018</v>
      </c>
      <c r="F7" s="6">
        <v>1290</v>
      </c>
      <c r="G7" s="6">
        <v>6590</v>
      </c>
      <c r="I7" s="7">
        <v>1.1650124069478909</v>
      </c>
      <c r="J7" s="7">
        <v>2.2450765864332602</v>
      </c>
      <c r="K7" s="7">
        <v>3.1798029556650245</v>
      </c>
      <c r="L7" s="7">
        <v>3.7703703703703701</v>
      </c>
      <c r="M7" s="7">
        <v>3.8738738738738738</v>
      </c>
      <c r="N7" s="7">
        <v>2.4148039574935876</v>
      </c>
      <c r="P7" s="7">
        <v>3.3251782133571268</v>
      </c>
      <c r="Q7" s="7">
        <v>3.9712537370785881E-57</v>
      </c>
      <c r="S7" s="7">
        <v>0.15273173670163467</v>
      </c>
      <c r="T7" s="7">
        <v>0.80873963483651012</v>
      </c>
      <c r="U7" s="7">
        <v>1.1568192312449097</v>
      </c>
      <c r="V7" s="7">
        <v>1.3271732381120933</v>
      </c>
      <c r="W7" s="7">
        <v>1.3542550073752739</v>
      </c>
      <c r="X7" s="7">
        <v>0.88161810678821451</v>
      </c>
      <c r="Z7" s="7">
        <v>0.92091679478614463</v>
      </c>
      <c r="AA7" s="7">
        <v>4.0924615938725024</v>
      </c>
      <c r="AB7" s="7">
        <v>2.6377901862559616E-2</v>
      </c>
    </row>
    <row r="8" spans="1:28" x14ac:dyDescent="0.5">
      <c r="A8" s="8" t="s">
        <v>7</v>
      </c>
      <c r="B8" s="8">
        <v>1745</v>
      </c>
      <c r="C8" s="8">
        <v>2966</v>
      </c>
      <c r="D8" s="8">
        <v>1697</v>
      </c>
      <c r="E8" s="8">
        <v>1288</v>
      </c>
      <c r="F8" s="8">
        <v>1623</v>
      </c>
      <c r="G8" s="8">
        <v>9319</v>
      </c>
    </row>
    <row r="9" spans="1:28" x14ac:dyDescent="0.5">
      <c r="I9" s="6" t="s">
        <v>96</v>
      </c>
    </row>
    <row r="10" spans="1:28" x14ac:dyDescent="0.5">
      <c r="I10" s="9">
        <f>I7/(I7+1)</f>
        <v>0.53810888252149003</v>
      </c>
      <c r="J10" s="9">
        <f t="shared" ref="J10:N10" si="2">J7/(J7+1)</f>
        <v>0.69184086311530679</v>
      </c>
      <c r="K10" s="9">
        <f t="shared" si="2"/>
        <v>0.76075427224513836</v>
      </c>
      <c r="L10" s="9">
        <f t="shared" si="2"/>
        <v>0.79037267080745333</v>
      </c>
      <c r="M10" s="9">
        <f t="shared" si="2"/>
        <v>0.79482439926062842</v>
      </c>
      <c r="N10" s="9">
        <f t="shared" si="2"/>
        <v>0.70715742032406914</v>
      </c>
    </row>
    <row r="12" spans="1:28" x14ac:dyDescent="0.5">
      <c r="A12" s="6" t="s">
        <v>86</v>
      </c>
      <c r="B12" s="7">
        <f>B6</f>
        <v>-2.9444389791664403</v>
      </c>
      <c r="C12" s="7">
        <v>0.15273173670163467</v>
      </c>
      <c r="D12" s="9">
        <v>0.05</v>
      </c>
      <c r="E12" s="9">
        <f>I10</f>
        <v>0.53810888252149003</v>
      </c>
      <c r="F12" s="9"/>
      <c r="G12" s="9"/>
      <c r="H12" s="9"/>
      <c r="I12" s="9"/>
    </row>
    <row r="13" spans="1:28" x14ac:dyDescent="0.5">
      <c r="A13" s="6" t="s">
        <v>87</v>
      </c>
      <c r="B13" s="7">
        <f>C6</f>
        <v>-1.5505974124111668</v>
      </c>
      <c r="C13" s="7">
        <v>0.80873963483651012</v>
      </c>
      <c r="D13" s="9">
        <v>0.17499999999999999</v>
      </c>
      <c r="E13" s="9">
        <f>J10</f>
        <v>0.69184086311530679</v>
      </c>
      <c r="F13" s="9"/>
      <c r="G13" s="9"/>
      <c r="H13" s="9"/>
      <c r="I13" s="9"/>
    </row>
    <row r="14" spans="1:28" x14ac:dyDescent="0.5">
      <c r="A14" s="6" t="s">
        <v>88</v>
      </c>
      <c r="B14" s="7">
        <f>D6</f>
        <v>0</v>
      </c>
      <c r="C14" s="7">
        <v>1.1568192312449097</v>
      </c>
      <c r="D14" s="9">
        <v>0.5</v>
      </c>
      <c r="E14" s="9">
        <f>K10</f>
        <v>0.76075427224513836</v>
      </c>
      <c r="F14" s="9"/>
      <c r="G14" s="9"/>
      <c r="H14" s="9"/>
      <c r="I14" s="9"/>
    </row>
    <row r="15" spans="1:28" x14ac:dyDescent="0.5">
      <c r="A15" s="6" t="s">
        <v>11</v>
      </c>
      <c r="B15" s="7">
        <f>E6</f>
        <v>1.5505974124111668</v>
      </c>
      <c r="C15" s="7">
        <v>1.3271732381120933</v>
      </c>
      <c r="D15" s="9">
        <v>0.82499999999999996</v>
      </c>
      <c r="E15" s="9">
        <f>L10</f>
        <v>0.79037267080745333</v>
      </c>
      <c r="F15" s="9"/>
      <c r="G15" s="9"/>
      <c r="H15" s="9"/>
      <c r="I15" s="9"/>
    </row>
    <row r="16" spans="1:28" x14ac:dyDescent="0.5">
      <c r="A16" s="6" t="s">
        <v>89</v>
      </c>
      <c r="B16" s="7">
        <f>F6</f>
        <v>2.9444389791664394</v>
      </c>
      <c r="C16" s="7">
        <v>1.3542550073752739</v>
      </c>
      <c r="D16" s="9">
        <v>0.95</v>
      </c>
      <c r="E16" s="9">
        <f>M10</f>
        <v>0.79482439926062842</v>
      </c>
      <c r="F16" s="9"/>
      <c r="G16" s="9"/>
      <c r="H16" s="9"/>
      <c r="I16" s="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A0714-8DB2-4D2F-B7B6-45DD5D0327CC}">
  <dimension ref="A1:AB16"/>
  <sheetViews>
    <sheetView workbookViewId="0"/>
  </sheetViews>
  <sheetFormatPr defaultColWidth="9.15625" defaultRowHeight="12.9" x14ac:dyDescent="0.5"/>
  <cols>
    <col min="1" max="1" width="22" style="6" bestFit="1" customWidth="1"/>
    <col min="2" max="2" width="7.15625" style="6" bestFit="1" customWidth="1"/>
    <col min="3" max="4" width="7" style="6" bestFit="1" customWidth="1"/>
    <col min="5" max="5" width="6.41796875" style="6" bestFit="1" customWidth="1"/>
    <col min="6" max="6" width="7.68359375" style="6" bestFit="1" customWidth="1"/>
    <col min="7" max="7" width="5" style="6" bestFit="1" customWidth="1"/>
    <col min="8" max="8" width="9.15625" style="6"/>
    <col min="9" max="9" width="7.15625" style="6" bestFit="1" customWidth="1"/>
    <col min="10" max="10" width="6.41796875" style="6" bestFit="1" customWidth="1"/>
    <col min="11" max="11" width="7" style="6" bestFit="1" customWidth="1"/>
    <col min="12" max="12" width="6.41796875" style="6" bestFit="1" customWidth="1"/>
    <col min="13" max="13" width="7.68359375" style="6" bestFit="1" customWidth="1"/>
    <col min="14" max="14" width="6.41796875" style="6" bestFit="1" customWidth="1"/>
    <col min="15" max="15" width="9.15625" style="6"/>
    <col min="16" max="16" width="8.83984375" style="6" bestFit="1" customWidth="1"/>
    <col min="17" max="17" width="14.68359375" style="6" bestFit="1" customWidth="1"/>
    <col min="18" max="16384" width="9.15625" style="6"/>
  </cols>
  <sheetData>
    <row r="1" spans="1:28" x14ac:dyDescent="0.5">
      <c r="I1" s="6" t="s">
        <v>76</v>
      </c>
      <c r="P1" s="6" t="s">
        <v>0</v>
      </c>
      <c r="Q1" s="6" t="s">
        <v>94</v>
      </c>
      <c r="S1" s="6" t="s">
        <v>77</v>
      </c>
      <c r="Z1" s="6" t="s">
        <v>95</v>
      </c>
      <c r="AA1" s="6" t="s">
        <v>79</v>
      </c>
      <c r="AB1" s="6" t="s">
        <v>80</v>
      </c>
    </row>
    <row r="2" spans="1:28" x14ac:dyDescent="0.5">
      <c r="B2" s="6" t="s">
        <v>86</v>
      </c>
      <c r="C2" s="6" t="s">
        <v>87</v>
      </c>
      <c r="D2" s="6" t="s">
        <v>88</v>
      </c>
      <c r="E2" s="6" t="s">
        <v>11</v>
      </c>
      <c r="F2" s="6" t="s">
        <v>89</v>
      </c>
      <c r="G2" s="6" t="s">
        <v>7</v>
      </c>
      <c r="I2" s="6" t="s">
        <v>86</v>
      </c>
      <c r="J2" s="6" t="s">
        <v>87</v>
      </c>
      <c r="K2" s="6" t="s">
        <v>88</v>
      </c>
      <c r="L2" s="6" t="s">
        <v>11</v>
      </c>
      <c r="M2" s="6" t="s">
        <v>89</v>
      </c>
      <c r="N2" s="6" t="s">
        <v>7</v>
      </c>
      <c r="S2" s="6" t="s">
        <v>86</v>
      </c>
      <c r="T2" s="6" t="s">
        <v>87</v>
      </c>
      <c r="U2" s="6" t="s">
        <v>88</v>
      </c>
      <c r="V2" s="6" t="s">
        <v>11</v>
      </c>
      <c r="W2" s="6" t="s">
        <v>89</v>
      </c>
      <c r="X2" s="6" t="s">
        <v>7</v>
      </c>
    </row>
    <row r="3" spans="1:28" x14ac:dyDescent="0.5">
      <c r="A3" s="6" t="s">
        <v>90</v>
      </c>
      <c r="B3" s="6">
        <v>0</v>
      </c>
      <c r="C3" s="6">
        <v>0.1</v>
      </c>
      <c r="D3" s="6">
        <v>0.25</v>
      </c>
      <c r="E3" s="6">
        <v>0.75</v>
      </c>
      <c r="F3" s="6">
        <v>0.9</v>
      </c>
    </row>
    <row r="4" spans="1:28" x14ac:dyDescent="0.5">
      <c r="A4" s="6" t="s">
        <v>91</v>
      </c>
      <c r="B4" s="6">
        <v>0.1</v>
      </c>
      <c r="C4" s="6">
        <v>0.25</v>
      </c>
      <c r="D4" s="6">
        <v>0.75</v>
      </c>
      <c r="E4" s="6">
        <v>0.9</v>
      </c>
      <c r="F4" s="6">
        <v>1</v>
      </c>
    </row>
    <row r="5" spans="1:28" x14ac:dyDescent="0.5">
      <c r="A5" s="6" t="s">
        <v>92</v>
      </c>
      <c r="B5" s="6">
        <f>AVERAGE(B3:B4)</f>
        <v>0.05</v>
      </c>
      <c r="C5" s="6">
        <f t="shared" ref="C5:F5" si="0">AVERAGE(C3:C4)</f>
        <v>0.17499999999999999</v>
      </c>
      <c r="D5" s="6">
        <f t="shared" si="0"/>
        <v>0.5</v>
      </c>
      <c r="E5" s="6">
        <f t="shared" si="0"/>
        <v>0.82499999999999996</v>
      </c>
      <c r="F5" s="6">
        <f t="shared" si="0"/>
        <v>0.95</v>
      </c>
    </row>
    <row r="6" spans="1:28" x14ac:dyDescent="0.5">
      <c r="A6" s="6" t="s">
        <v>93</v>
      </c>
      <c r="B6" s="7">
        <f>LN(B5)-LN(1-B5)</f>
        <v>-2.9444389791664403</v>
      </c>
      <c r="C6" s="7">
        <f t="shared" ref="C6:F6" si="1">LN(C5)-LN(1-C5)</f>
        <v>-1.5505974124111668</v>
      </c>
      <c r="D6" s="7">
        <f t="shared" si="1"/>
        <v>0</v>
      </c>
      <c r="E6" s="7">
        <f t="shared" si="1"/>
        <v>1.5505974124111668</v>
      </c>
      <c r="F6" s="7">
        <f t="shared" si="1"/>
        <v>2.9444389791664394</v>
      </c>
    </row>
    <row r="7" spans="1:28" x14ac:dyDescent="0.5">
      <c r="A7" s="6" t="s">
        <v>33</v>
      </c>
      <c r="B7" s="3">
        <v>173</v>
      </c>
      <c r="C7" s="3">
        <v>485</v>
      </c>
      <c r="D7" s="3">
        <v>380</v>
      </c>
      <c r="E7" s="3">
        <v>340</v>
      </c>
      <c r="F7" s="3">
        <v>432</v>
      </c>
      <c r="G7" s="3">
        <v>1810</v>
      </c>
      <c r="I7" s="5">
        <v>0.11005089058524173</v>
      </c>
      <c r="J7" s="5">
        <v>0.1954856912535268</v>
      </c>
      <c r="K7" s="5">
        <v>0.28853454821564162</v>
      </c>
      <c r="L7" s="5">
        <v>0.35864978902953587</v>
      </c>
      <c r="M7" s="5">
        <v>0.36272040302267</v>
      </c>
      <c r="N7" s="5">
        <v>0.24104408043680917</v>
      </c>
      <c r="P7" s="5">
        <v>3.2959333731308513</v>
      </c>
      <c r="Q7" s="5">
        <v>2.5135965541352976E-37</v>
      </c>
      <c r="S7" s="5">
        <f t="shared" ref="S7:X7" si="2">LN(I7)</f>
        <v>-2.2068123784913731</v>
      </c>
      <c r="T7" s="5">
        <f t="shared" si="2"/>
        <v>-1.6322680927543178</v>
      </c>
      <c r="U7" s="5">
        <f t="shared" si="2"/>
        <v>-1.2429404490228495</v>
      </c>
      <c r="V7" s="5">
        <f t="shared" si="2"/>
        <v>-1.0254088846448146</v>
      </c>
      <c r="W7" s="5">
        <f t="shared" si="2"/>
        <v>-1.0141229811111898</v>
      </c>
      <c r="X7" s="5">
        <f t="shared" si="2"/>
        <v>-1.4227754558400125</v>
      </c>
      <c r="Z7" s="7">
        <v>0.93875916372503609</v>
      </c>
      <c r="AA7" s="7">
        <v>4.7188082355359651</v>
      </c>
      <c r="AB7" s="7">
        <v>1.8024586995861028E-2</v>
      </c>
    </row>
    <row r="8" spans="1:28" x14ac:dyDescent="0.5">
      <c r="A8" s="8" t="s">
        <v>7</v>
      </c>
      <c r="B8" s="8">
        <v>1745</v>
      </c>
      <c r="C8" s="8">
        <v>2966</v>
      </c>
      <c r="D8" s="8">
        <v>1697</v>
      </c>
      <c r="E8" s="8">
        <v>1288</v>
      </c>
      <c r="F8" s="8">
        <v>1623</v>
      </c>
      <c r="G8" s="8">
        <v>9319</v>
      </c>
    </row>
    <row r="9" spans="1:28" x14ac:dyDescent="0.5">
      <c r="I9" s="6" t="s">
        <v>96</v>
      </c>
    </row>
    <row r="10" spans="1:28" x14ac:dyDescent="0.5">
      <c r="I10" s="9">
        <f>I7/(I7+1)</f>
        <v>9.9140401146131804E-2</v>
      </c>
      <c r="J10" s="9">
        <f t="shared" ref="J10:N10" si="3">J7/(J7+1)</f>
        <v>0.16351989211058665</v>
      </c>
      <c r="K10" s="9">
        <f t="shared" si="3"/>
        <v>0.22392457277548616</v>
      </c>
      <c r="L10" s="9">
        <f t="shared" si="3"/>
        <v>0.2639751552795031</v>
      </c>
      <c r="M10" s="9">
        <f t="shared" si="3"/>
        <v>0.26617375231053603</v>
      </c>
      <c r="N10" s="9">
        <f t="shared" si="3"/>
        <v>0.19422684837428908</v>
      </c>
    </row>
    <row r="12" spans="1:28" x14ac:dyDescent="0.5">
      <c r="A12" s="6" t="s">
        <v>86</v>
      </c>
      <c r="B12" s="7">
        <f>B6</f>
        <v>-2.9444389791664403</v>
      </c>
      <c r="C12" s="7">
        <f>S7</f>
        <v>-2.2068123784913731</v>
      </c>
      <c r="D12" s="9">
        <v>0.05</v>
      </c>
      <c r="E12" s="9">
        <f>I10</f>
        <v>9.9140401146131804E-2</v>
      </c>
      <c r="F12" s="9"/>
      <c r="G12" s="9"/>
      <c r="H12" s="9"/>
      <c r="I12" s="9"/>
    </row>
    <row r="13" spans="1:28" x14ac:dyDescent="0.5">
      <c r="A13" s="6" t="s">
        <v>87</v>
      </c>
      <c r="B13" s="7">
        <f>C6</f>
        <v>-1.5505974124111668</v>
      </c>
      <c r="C13" s="7">
        <f>T7</f>
        <v>-1.6322680927543178</v>
      </c>
      <c r="D13" s="9">
        <v>0.17499999999999999</v>
      </c>
      <c r="E13" s="9">
        <f>J10</f>
        <v>0.16351989211058665</v>
      </c>
      <c r="F13" s="9"/>
      <c r="G13" s="9"/>
      <c r="H13" s="9"/>
      <c r="I13" s="9"/>
    </row>
    <row r="14" spans="1:28" x14ac:dyDescent="0.5">
      <c r="A14" s="6" t="s">
        <v>88</v>
      </c>
      <c r="B14" s="7">
        <f>D6</f>
        <v>0</v>
      </c>
      <c r="C14" s="7">
        <f>U7</f>
        <v>-1.2429404490228495</v>
      </c>
      <c r="D14" s="9">
        <v>0.5</v>
      </c>
      <c r="E14" s="9">
        <f>K10</f>
        <v>0.22392457277548616</v>
      </c>
      <c r="F14" s="9"/>
      <c r="G14" s="9"/>
      <c r="H14" s="9"/>
      <c r="I14" s="9"/>
    </row>
    <row r="15" spans="1:28" x14ac:dyDescent="0.5">
      <c r="A15" s="6" t="s">
        <v>11</v>
      </c>
      <c r="B15" s="7">
        <f>E6</f>
        <v>1.5505974124111668</v>
      </c>
      <c r="C15" s="7">
        <f>V7</f>
        <v>-1.0254088846448146</v>
      </c>
      <c r="D15" s="9">
        <v>0.82499999999999996</v>
      </c>
      <c r="E15" s="9">
        <f>L10</f>
        <v>0.2639751552795031</v>
      </c>
      <c r="F15" s="9"/>
      <c r="G15" s="9"/>
      <c r="H15" s="9"/>
      <c r="I15" s="9"/>
    </row>
    <row r="16" spans="1:28" x14ac:dyDescent="0.5">
      <c r="A16" s="6" t="s">
        <v>89</v>
      </c>
      <c r="B16" s="7">
        <f>F6</f>
        <v>2.9444389791664394</v>
      </c>
      <c r="C16" s="7">
        <f>W7</f>
        <v>-1.0141229811111898</v>
      </c>
      <c r="D16" s="9">
        <v>0.95</v>
      </c>
      <c r="E16" s="9">
        <f>M10</f>
        <v>0.26617375231053603</v>
      </c>
      <c r="F16" s="9"/>
      <c r="G16" s="9"/>
      <c r="H16" s="9"/>
      <c r="I16" s="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symptom elevation</vt:lpstr>
      <vt:lpstr>At least one chronic disease</vt:lpstr>
      <vt:lpstr>Allergies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 Switkay</dc:creator>
  <cp:lastModifiedBy>Steve Kirsch</cp:lastModifiedBy>
  <dcterms:created xsi:type="dcterms:W3CDTF">2024-04-03T22:37:29Z</dcterms:created>
  <dcterms:modified xsi:type="dcterms:W3CDTF">2024-04-08T07:14:36Z</dcterms:modified>
</cp:coreProperties>
</file>